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ghayouri\Desktop\پرتفوی فروردین\"/>
    </mc:Choice>
  </mc:AlternateContent>
  <xr:revisionPtr revIDLastSave="0" documentId="13_ncr:1_{64BDCF84-52CC-4528-8743-758BCC8B95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اییدیه" sheetId="16" r:id="rId1"/>
    <sheet name="سهام" sheetId="1" r:id="rId2"/>
    <sheet name="سپرده" sheetId="6" r:id="rId3"/>
    <sheet name="جمع درآمدها" sheetId="15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5" l="1"/>
  <c r="E9" i="15"/>
  <c r="G10" i="15"/>
  <c r="C10" i="15"/>
  <c r="C9" i="15"/>
  <c r="I9" i="11"/>
  <c r="I10" i="11"/>
  <c r="I11" i="11"/>
  <c r="I12" i="11"/>
  <c r="K12" i="11" s="1"/>
  <c r="I8" i="11"/>
  <c r="I9" i="7"/>
  <c r="K9" i="7"/>
  <c r="M9" i="7"/>
  <c r="E10" i="13"/>
  <c r="K9" i="13"/>
  <c r="K8" i="13"/>
  <c r="G9" i="13"/>
  <c r="G8" i="13"/>
  <c r="I9" i="13"/>
  <c r="E9" i="13"/>
  <c r="Q14" i="12"/>
  <c r="O14" i="12"/>
  <c r="M14" i="12"/>
  <c r="K14" i="12"/>
  <c r="G14" i="12"/>
  <c r="I14" i="12"/>
  <c r="E14" i="12"/>
  <c r="C14" i="12"/>
  <c r="S9" i="11"/>
  <c r="S10" i="11"/>
  <c r="S11" i="11"/>
  <c r="S12" i="11"/>
  <c r="S13" i="11" s="1"/>
  <c r="U10" i="11" s="1"/>
  <c r="S8" i="11"/>
  <c r="C13" i="11"/>
  <c r="E13" i="11"/>
  <c r="G13" i="11"/>
  <c r="I13" i="11"/>
  <c r="K9" i="11" s="1"/>
  <c r="M13" i="11"/>
  <c r="O13" i="11"/>
  <c r="Q13" i="11"/>
  <c r="Q19" i="10"/>
  <c r="O19" i="10"/>
  <c r="M19" i="10"/>
  <c r="I19" i="10"/>
  <c r="G19" i="10"/>
  <c r="E19" i="10"/>
  <c r="Q10" i="9"/>
  <c r="Q12" i="9" s="1"/>
  <c r="E12" i="9"/>
  <c r="G12" i="9"/>
  <c r="I12" i="9"/>
  <c r="M12" i="9"/>
  <c r="O12" i="9"/>
  <c r="Q9" i="9"/>
  <c r="Q11" i="9"/>
  <c r="Q8" i="9"/>
  <c r="I8" i="9"/>
  <c r="M9" i="8"/>
  <c r="Q9" i="8"/>
  <c r="O9" i="8"/>
  <c r="S9" i="8"/>
  <c r="K9" i="8"/>
  <c r="I9" i="8"/>
  <c r="S9" i="7"/>
  <c r="Q9" i="7"/>
  <c r="O9" i="7"/>
  <c r="E7" i="15" l="1"/>
  <c r="E8" i="15"/>
  <c r="U11" i="11"/>
  <c r="U8" i="11"/>
  <c r="U13" i="11" s="1"/>
  <c r="U9" i="11"/>
  <c r="U12" i="11"/>
  <c r="K11" i="11"/>
  <c r="K10" i="11"/>
  <c r="K8" i="11"/>
  <c r="K13" i="11" s="1"/>
  <c r="S13" i="6"/>
  <c r="K13" i="6"/>
  <c r="M13" i="6"/>
  <c r="O13" i="6"/>
  <c r="Q13" i="6"/>
  <c r="W13" i="1"/>
  <c r="Y13" i="1"/>
  <c r="U13" i="1"/>
  <c r="O13" i="1"/>
  <c r="M13" i="1"/>
  <c r="K13" i="1"/>
  <c r="G13" i="1"/>
  <c r="E13" i="1"/>
</calcChain>
</file>

<file path=xl/sharedStrings.xml><?xml version="1.0" encoding="utf-8"?>
<sst xmlns="http://schemas.openxmlformats.org/spreadsheetml/2006/main" count="350" uniqueCount="89">
  <si>
    <t>صندوق سرمایه‌گذاری اختصاصی بازارگردانی مفید</t>
  </si>
  <si>
    <t>صورت وضعیت پورتفوی</t>
  </si>
  <si>
    <t>برای ماه منتهی به 1401/01/31</t>
  </si>
  <si>
    <t>نام شرکت</t>
  </si>
  <si>
    <t>1400/12/29</t>
  </si>
  <si>
    <t>تغییرات طی دوره</t>
  </si>
  <si>
    <t>1401/01/31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</si>
  <si>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</si>
  <si>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</si>
  <si>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</si>
  <si>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</si>
  <si>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</si>
  <si>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</si>
  <si>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</si>
  <si>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</si>
  <si>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</si>
  <si>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صندوق س شاخصی آرام مفید</t>
  </si>
  <si>
    <t>صندوق س.توسعه اندوخته آینده-س</t>
  </si>
  <si>
    <t>صندوق سکه طلای مفید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</si>
  <si>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</si>
  <si>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</si>
  <si>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</si>
  <si>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</si>
  <si>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</si>
  <si>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</si>
  <si>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</si>
  <si>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</si>
  <si>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</si>
  <si>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</si>
  <si>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</si>
  <si>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هفت تیر</t>
  </si>
  <si>
    <t>8537212257</t>
  </si>
  <si>
    <t>سپرده کوتاه مدت</t>
  </si>
  <si>
    <t>1397/08/14</t>
  </si>
  <si>
    <t>بانک پاسارگاد هفت تیر</t>
  </si>
  <si>
    <t>207-8100-18822188-1</t>
  </si>
  <si>
    <t>1399/07/05</t>
  </si>
  <si>
    <t>بانک خاورمیانه ظفر</t>
  </si>
  <si>
    <t>1009-10-810-707073921</t>
  </si>
  <si>
    <t>1399/07/27</t>
  </si>
  <si>
    <t>207-8100-18822188-3</t>
  </si>
  <si>
    <t>1401/01/21</t>
  </si>
  <si>
    <t>207-8100-18822188-2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</si>
  <si>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</si>
  <si>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</si>
  <si>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</si>
  <si>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</si>
  <si>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</si>
  <si>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</si>
  <si>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</si>
  <si>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</si>
  <si>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</si>
  <si>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</si>
  <si>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</si>
  <si>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</si>
  <si>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</si>
  <si>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</si>
  <si>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</si>
  <si>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</si>
  <si>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1400/04/24</t>
  </si>
  <si>
    <t>بهای فروش</t>
  </si>
  <si>
    <t>ارزش دفتری</t>
  </si>
  <si>
    <t>سود و زیان ناشی از تغییر قیمت</t>
  </si>
  <si>
    <t>سود و زیان ناشی از فروش</t>
  </si>
  <si>
    <t>تمام سکه طرح جدید0012رفاه</t>
  </si>
  <si>
    <t>اسنادخزانه-م18بودجه98-010614</t>
  </si>
  <si>
    <t>اسنادخزانه-م3بودجه99-011110</t>
  </si>
  <si>
    <t>اسنادخزانه-م13بودجه98-010219</t>
  </si>
  <si>
    <t>اسنادخزانه-م14بودجه98-010318</t>
  </si>
  <si>
    <t>اسنادخزانه-م12بودجه98-001111</t>
  </si>
  <si>
    <t>اسنادخزانه-م11بودجه98-001013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</si>
  <si>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</si>
  <si>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</si>
  <si>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</si>
  <si>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</si>
  <si>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</si>
  <si>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</si>
  <si>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</si>
  <si>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</si>
  <si>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</si>
  <si>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</si>
  <si>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</si>
  <si>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</si>
  <si>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</si>
  <si>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1401/01/01</t>
  </si>
  <si>
    <t>-</t>
  </si>
  <si>
    <t>سایر درآمدهای تنزیل سود سهام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</si>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</sst>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sz val="16"/>
      <color rgb="FF000000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2" xfId="0" applyNumberFormat="1" applyFont="1" applyBorder="1"/>
    <xf numFmtId="3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0" fontId="2" fillId="0" borderId="0" xfId="0" applyFont="1" applyBorder="1"/>
    <xf numFmtId="37" fontId="2" fillId="0" borderId="2" xfId="0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0</xdr:row>
          <xdr:rowOff>161925</xdr:rowOff>
        </xdr:from>
        <xdr:to>
          <xdr:col>10</xdr:col>
          <xdr:colOff>381000</xdr:colOff>
          <xdr:row>33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D794577-D031-4784-884E-481E99DB8C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BABE3-FCE2-403A-B3AB-2FEDE7C12686}">
  <dimension ref="A1"/>
  <sheetViews>
    <sheetView rightToLeft="1" tabSelected="1" workbookViewId="0">
      <selection activeCell="C25" sqref="C25"/>
    </sheetView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1025" r:id="rId4">
          <objectPr defaultSize="0" r:id="rId5">
            <anchor moveWithCells="1">
              <from>
                <xdr:col>0</xdr:col>
                <xdr:colOff>161925</xdr:colOff>
                <xdr:row>0</xdr:row>
                <xdr:rowOff>161925</xdr:rowOff>
              </from>
              <to>
                <xdr:col>10</xdr:col>
                <xdr:colOff>390525</xdr:colOff>
                <xdr:row>33</xdr:row>
                <xdr:rowOff>28575</xdr:rowOff>
              </to>
            </anchor>
          </objectPr>
        </oleObject>
      </mc:Choice>
      <mc:Fallback>
        <oleObject progId="Document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5"/>
  <sheetViews>
    <sheetView rightToLeft="1" workbookViewId="0">
      <selection activeCell="O15" sqref="O15"/>
    </sheetView>
  </sheetViews>
  <sheetFormatPr defaultRowHeight="24"/>
  <cols>
    <col min="1" max="1" width="39.570312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5.8554687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4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5" t="s">
        <v>47</v>
      </c>
      <c r="C6" s="16" t="s">
        <v>45</v>
      </c>
      <c r="D6" s="16" t="s">
        <v>45</v>
      </c>
      <c r="E6" s="16" t="s">
        <v>45</v>
      </c>
      <c r="F6" s="16" t="s">
        <v>45</v>
      </c>
      <c r="G6" s="16" t="s">
        <v>45</v>
      </c>
      <c r="H6" s="16" t="s">
        <v>45</v>
      </c>
      <c r="I6" s="16" t="s">
        <v>45</v>
      </c>
      <c r="K6" s="16" t="s">
        <v>46</v>
      </c>
      <c r="L6" s="16" t="s">
        <v>46</v>
      </c>
      <c r="M6" s="16" t="s">
        <v>46</v>
      </c>
      <c r="N6" s="16" t="s">
        <v>46</v>
      </c>
      <c r="O6" s="16" t="s">
        <v>46</v>
      </c>
      <c r="P6" s="16" t="s">
        <v>46</v>
      </c>
      <c r="Q6" s="16" t="s">
        <v>46</v>
      </c>
    </row>
    <row r="7" spans="1:17" ht="24.75">
      <c r="A7" s="16" t="s">
        <v>47</v>
      </c>
      <c r="C7" s="16" t="s">
        <v>75</v>
      </c>
      <c r="E7" s="16" t="s">
        <v>72</v>
      </c>
      <c r="G7" s="16" t="s">
        <v>73</v>
      </c>
      <c r="I7" s="16" t="s">
        <v>76</v>
      </c>
      <c r="K7" s="16" t="s">
        <v>75</v>
      </c>
      <c r="M7" s="16" t="s">
        <v>72</v>
      </c>
      <c r="O7" s="16" t="s">
        <v>73</v>
      </c>
      <c r="Q7" s="16" t="s">
        <v>76</v>
      </c>
    </row>
    <row r="8" spans="1:17">
      <c r="A8" s="1" t="s">
        <v>65</v>
      </c>
      <c r="C8" s="6">
        <v>0</v>
      </c>
      <c r="D8" s="4"/>
      <c r="E8" s="6">
        <v>0</v>
      </c>
      <c r="F8" s="4"/>
      <c r="G8" s="6">
        <v>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23269215</v>
      </c>
      <c r="P8" s="4"/>
      <c r="Q8" s="6">
        <v>23269215</v>
      </c>
    </row>
    <row r="9" spans="1:17">
      <c r="A9" s="1" t="s">
        <v>66</v>
      </c>
      <c r="C9" s="6">
        <v>0</v>
      </c>
      <c r="D9" s="4"/>
      <c r="E9" s="6">
        <v>0</v>
      </c>
      <c r="F9" s="4"/>
      <c r="G9" s="6">
        <v>0</v>
      </c>
      <c r="H9" s="4"/>
      <c r="I9" s="6">
        <v>0</v>
      </c>
      <c r="J9" s="4"/>
      <c r="K9" s="6">
        <v>0</v>
      </c>
      <c r="L9" s="4"/>
      <c r="M9" s="6">
        <v>0</v>
      </c>
      <c r="N9" s="4"/>
      <c r="O9" s="6">
        <v>11113591</v>
      </c>
      <c r="P9" s="4"/>
      <c r="Q9" s="6">
        <v>11113591</v>
      </c>
    </row>
    <row r="10" spans="1:17">
      <c r="A10" s="1" t="s">
        <v>67</v>
      </c>
      <c r="C10" s="6">
        <v>0</v>
      </c>
      <c r="D10" s="4"/>
      <c r="E10" s="6">
        <v>0</v>
      </c>
      <c r="F10" s="4"/>
      <c r="G10" s="6">
        <v>0</v>
      </c>
      <c r="H10" s="4"/>
      <c r="I10" s="6">
        <v>0</v>
      </c>
      <c r="J10" s="4"/>
      <c r="K10" s="6">
        <v>0</v>
      </c>
      <c r="L10" s="4"/>
      <c r="M10" s="6">
        <v>0</v>
      </c>
      <c r="N10" s="4"/>
      <c r="O10" s="6">
        <v>7624501</v>
      </c>
      <c r="P10" s="4"/>
      <c r="Q10" s="6">
        <v>7624501</v>
      </c>
    </row>
    <row r="11" spans="1:17">
      <c r="A11" s="1" t="s">
        <v>68</v>
      </c>
      <c r="C11" s="6">
        <v>0</v>
      </c>
      <c r="D11" s="4"/>
      <c r="E11" s="6">
        <v>0</v>
      </c>
      <c r="F11" s="4"/>
      <c r="G11" s="6">
        <v>0</v>
      </c>
      <c r="H11" s="4"/>
      <c r="I11" s="6">
        <v>0</v>
      </c>
      <c r="J11" s="4"/>
      <c r="K11" s="6">
        <v>0</v>
      </c>
      <c r="L11" s="4"/>
      <c r="M11" s="6">
        <v>0</v>
      </c>
      <c r="N11" s="4"/>
      <c r="O11" s="6">
        <v>762743</v>
      </c>
      <c r="P11" s="4"/>
      <c r="Q11" s="6">
        <v>762743</v>
      </c>
    </row>
    <row r="12" spans="1:17">
      <c r="A12" s="1" t="s">
        <v>69</v>
      </c>
      <c r="C12" s="6">
        <v>0</v>
      </c>
      <c r="D12" s="4"/>
      <c r="E12" s="6">
        <v>0</v>
      </c>
      <c r="F12" s="4"/>
      <c r="G12" s="6">
        <v>0</v>
      </c>
      <c r="H12" s="4"/>
      <c r="I12" s="6">
        <v>0</v>
      </c>
      <c r="J12" s="4"/>
      <c r="K12" s="6">
        <v>0</v>
      </c>
      <c r="L12" s="4"/>
      <c r="M12" s="6">
        <v>0</v>
      </c>
      <c r="N12" s="4"/>
      <c r="O12" s="6">
        <v>5704225</v>
      </c>
      <c r="P12" s="4"/>
      <c r="Q12" s="6">
        <v>5704225</v>
      </c>
    </row>
    <row r="13" spans="1:17">
      <c r="A13" s="1" t="s">
        <v>70</v>
      </c>
      <c r="C13" s="6">
        <v>0</v>
      </c>
      <c r="D13" s="4"/>
      <c r="E13" s="6">
        <v>0</v>
      </c>
      <c r="F13" s="4"/>
      <c r="G13" s="6">
        <v>0</v>
      </c>
      <c r="H13" s="4"/>
      <c r="I13" s="6">
        <v>0</v>
      </c>
      <c r="J13" s="4"/>
      <c r="K13" s="6">
        <v>0</v>
      </c>
      <c r="L13" s="4"/>
      <c r="M13" s="6">
        <v>0</v>
      </c>
      <c r="N13" s="4"/>
      <c r="O13" s="6">
        <v>2089495056</v>
      </c>
      <c r="P13" s="4"/>
      <c r="Q13" s="6">
        <v>2089495056</v>
      </c>
    </row>
    <row r="14" spans="1:17" ht="24.75" thickBot="1">
      <c r="C14" s="9">
        <f>SUM(C8:C13)</f>
        <v>0</v>
      </c>
      <c r="D14" s="4"/>
      <c r="E14" s="9">
        <f>SUM(E8:E13)</f>
        <v>0</v>
      </c>
      <c r="F14" s="4"/>
      <c r="G14" s="9">
        <f>SUM(G8:G13)</f>
        <v>0</v>
      </c>
      <c r="H14" s="4"/>
      <c r="I14" s="9">
        <f>SUM(I8:I13)</f>
        <v>0</v>
      </c>
      <c r="J14" s="4"/>
      <c r="K14" s="9">
        <f>SUM(K8:K13)</f>
        <v>0</v>
      </c>
      <c r="L14" s="4"/>
      <c r="M14" s="9">
        <f>SUM(M8:M13)</f>
        <v>0</v>
      </c>
      <c r="N14" s="4"/>
      <c r="O14" s="9">
        <f>SUM(O8:O13)</f>
        <v>2137969331</v>
      </c>
      <c r="P14" s="4"/>
      <c r="Q14" s="9">
        <f>SUM(Q8:Q13)</f>
        <v>2137969331</v>
      </c>
    </row>
    <row r="15" spans="1:17" ht="24.75" thickTop="1">
      <c r="O1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topLeftCell="A4" workbookViewId="0">
      <selection activeCell="I23" sqref="I23:I24"/>
    </sheetView>
  </sheetViews>
  <sheetFormatPr defaultRowHeight="24"/>
  <cols>
    <col min="1" max="1" width="20.7109375" style="1" bestFit="1" customWidth="1"/>
    <col min="2" max="2" width="1" style="1" customWidth="1"/>
    <col min="3" max="3" width="15.42578125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.7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6" spans="1:11" ht="24.75">
      <c r="A6" s="16" t="s">
        <v>77</v>
      </c>
      <c r="B6" s="16" t="s">
        <v>77</v>
      </c>
      <c r="C6" s="16" t="s">
        <v>77</v>
      </c>
      <c r="E6" s="16" t="s">
        <v>45</v>
      </c>
      <c r="F6" s="16" t="s">
        <v>45</v>
      </c>
      <c r="G6" s="16" t="s">
        <v>45</v>
      </c>
      <c r="I6" s="16" t="s">
        <v>46</v>
      </c>
      <c r="J6" s="16" t="s">
        <v>46</v>
      </c>
      <c r="K6" s="16" t="s">
        <v>46</v>
      </c>
    </row>
    <row r="7" spans="1:11" ht="24.75">
      <c r="A7" s="16" t="s">
        <v>78</v>
      </c>
      <c r="C7" s="16" t="s">
        <v>24</v>
      </c>
      <c r="E7" s="16" t="s">
        <v>79</v>
      </c>
      <c r="G7" s="16" t="s">
        <v>80</v>
      </c>
      <c r="I7" s="16" t="s">
        <v>79</v>
      </c>
      <c r="K7" s="16" t="s">
        <v>80</v>
      </c>
    </row>
    <row r="8" spans="1:11">
      <c r="A8" s="1" t="s">
        <v>30</v>
      </c>
      <c r="C8" s="4" t="s">
        <v>31</v>
      </c>
      <c r="D8" s="4"/>
      <c r="E8" s="6">
        <v>66232</v>
      </c>
      <c r="F8" s="4"/>
      <c r="G8" s="7">
        <f>E8/$E$9</f>
        <v>1</v>
      </c>
      <c r="H8" s="4"/>
      <c r="I8" s="6">
        <v>7809387262</v>
      </c>
      <c r="J8" s="4"/>
      <c r="K8" s="7">
        <f>I8/$I$9</f>
        <v>1</v>
      </c>
    </row>
    <row r="9" spans="1:11" ht="24.75" thickBot="1">
      <c r="E9" s="9">
        <f>SUM(E8)</f>
        <v>66232</v>
      </c>
      <c r="G9" s="8">
        <f>SUM(G8)</f>
        <v>1</v>
      </c>
      <c r="I9" s="9">
        <f>SUM(I8)</f>
        <v>7809387262</v>
      </c>
      <c r="K9" s="8">
        <f>SUM(K8)</f>
        <v>1</v>
      </c>
    </row>
    <row r="10" spans="1:11" ht="24.75" thickTop="1">
      <c r="E10" s="3">
        <f>E9-'سود اوراق بهادار و سپرده بانکی'!M8</f>
        <v>0</v>
      </c>
      <c r="I10" s="3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12" sqref="C12"/>
    </sheetView>
  </sheetViews>
  <sheetFormatPr defaultRowHeight="24"/>
  <cols>
    <col min="1" max="1" width="28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6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7" t="s">
        <v>0</v>
      </c>
      <c r="B2" s="17"/>
      <c r="C2" s="17"/>
      <c r="D2" s="17"/>
      <c r="E2" s="17"/>
    </row>
    <row r="3" spans="1:5" ht="24.75">
      <c r="A3" s="17" t="s">
        <v>43</v>
      </c>
      <c r="B3" s="17"/>
      <c r="C3" s="17"/>
      <c r="D3" s="17"/>
      <c r="E3" s="17"/>
    </row>
    <row r="4" spans="1:5" ht="24.75">
      <c r="A4" s="17" t="s">
        <v>2</v>
      </c>
      <c r="B4" s="17"/>
      <c r="C4" s="17"/>
      <c r="D4" s="17"/>
      <c r="E4" s="17"/>
    </row>
    <row r="5" spans="1:5">
      <c r="C5" s="19" t="s">
        <v>45</v>
      </c>
      <c r="E5" s="1" t="s">
        <v>87</v>
      </c>
    </row>
    <row r="6" spans="1:5">
      <c r="A6" s="15" t="s">
        <v>81</v>
      </c>
      <c r="C6" s="18"/>
      <c r="E6" s="18" t="s">
        <v>88</v>
      </c>
    </row>
    <row r="7" spans="1:5" ht="24.75">
      <c r="A7" s="16" t="s">
        <v>81</v>
      </c>
      <c r="C7" s="16" t="s">
        <v>27</v>
      </c>
      <c r="E7" s="16" t="s">
        <v>27</v>
      </c>
    </row>
    <row r="8" spans="1:5">
      <c r="A8" s="1" t="s">
        <v>86</v>
      </c>
      <c r="C8" s="3">
        <v>6499712016</v>
      </c>
      <c r="E8" s="3">
        <v>62822426631</v>
      </c>
    </row>
    <row r="9" spans="1:5" ht="25.5" thickBot="1">
      <c r="A9" s="2" t="s">
        <v>52</v>
      </c>
      <c r="C9" s="5">
        <v>6499712016</v>
      </c>
      <c r="E9" s="5">
        <v>62822426631</v>
      </c>
    </row>
    <row r="10" spans="1:5" ht="24.75" thickTop="1"/>
  </sheetData>
  <mergeCells count="8">
    <mergeCell ref="A4:E4"/>
    <mergeCell ref="A3:E3"/>
    <mergeCell ref="A2:E2"/>
    <mergeCell ref="A6:A7"/>
    <mergeCell ref="C7"/>
    <mergeCell ref="E7"/>
    <mergeCell ref="E6"/>
    <mergeCell ref="C5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5"/>
  <sheetViews>
    <sheetView rightToLeft="1" workbookViewId="0">
      <selection activeCell="N16" sqref="N16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3.28515625" style="1" bestFit="1" customWidth="1"/>
    <col min="10" max="10" width="1" style="1" customWidth="1"/>
    <col min="11" max="11" width="19.1406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19.140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spans="1:25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</row>
    <row r="4" spans="1:25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</row>
    <row r="6" spans="1:25" ht="24.75">
      <c r="A6" s="15" t="s">
        <v>3</v>
      </c>
      <c r="C6" s="16" t="s">
        <v>84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>
      <c r="A9" s="1" t="s">
        <v>15</v>
      </c>
      <c r="C9" s="12">
        <v>171122678</v>
      </c>
      <c r="D9" s="12"/>
      <c r="E9" s="12">
        <v>926084383022</v>
      </c>
      <c r="F9" s="12"/>
      <c r="G9" s="12">
        <v>933619731215.37097</v>
      </c>
      <c r="H9" s="12"/>
      <c r="I9" s="12">
        <v>400400</v>
      </c>
      <c r="J9" s="12"/>
      <c r="K9" s="12">
        <v>2283937293</v>
      </c>
      <c r="L9" s="12"/>
      <c r="M9" s="12">
        <v>-1055898</v>
      </c>
      <c r="N9" s="12"/>
      <c r="O9" s="12">
        <v>6021230025</v>
      </c>
      <c r="P9" s="12"/>
      <c r="Q9" s="12">
        <v>170467180</v>
      </c>
      <c r="R9" s="12"/>
      <c r="S9" s="12">
        <v>5880</v>
      </c>
      <c r="T9" s="12"/>
      <c r="U9" s="12">
        <v>922653274702</v>
      </c>
      <c r="V9" s="12"/>
      <c r="W9" s="12">
        <v>1001585234666.02</v>
      </c>
      <c r="Y9" s="7">
        <v>0.21077166238844069</v>
      </c>
    </row>
    <row r="10" spans="1:25">
      <c r="A10" s="1" t="s">
        <v>16</v>
      </c>
      <c r="C10" s="10">
        <v>11100000</v>
      </c>
      <c r="D10" s="12"/>
      <c r="E10" s="12">
        <v>111156382300</v>
      </c>
      <c r="F10" s="12"/>
      <c r="G10" s="12">
        <v>112860189337.5</v>
      </c>
      <c r="H10" s="12"/>
      <c r="I10" s="12">
        <v>121744366</v>
      </c>
      <c r="J10" s="12"/>
      <c r="K10" s="12">
        <v>1281210807956</v>
      </c>
      <c r="L10" s="12"/>
      <c r="M10" s="12">
        <v>-127849821</v>
      </c>
      <c r="N10" s="12"/>
      <c r="O10" s="12">
        <v>1348337463331</v>
      </c>
      <c r="P10" s="12"/>
      <c r="Q10" s="12">
        <v>4994545</v>
      </c>
      <c r="R10" s="12"/>
      <c r="S10" s="12">
        <v>10840</v>
      </c>
      <c r="T10" s="12"/>
      <c r="U10" s="12">
        <v>53832512820</v>
      </c>
      <c r="V10" s="12"/>
      <c r="W10" s="12">
        <v>54128009343.897499</v>
      </c>
      <c r="Y10" s="7">
        <v>1.1390593747115849E-2</v>
      </c>
    </row>
    <row r="11" spans="1:25">
      <c r="A11" s="1" t="s">
        <v>17</v>
      </c>
      <c r="C11" s="10">
        <v>11957147</v>
      </c>
      <c r="D11" s="12"/>
      <c r="E11" s="12">
        <v>2822352586701</v>
      </c>
      <c r="F11" s="12"/>
      <c r="G11" s="12">
        <v>2867874154824.77</v>
      </c>
      <c r="H11" s="12"/>
      <c r="I11" s="12">
        <v>3901642</v>
      </c>
      <c r="J11" s="12"/>
      <c r="K11" s="12">
        <v>1015632021189</v>
      </c>
      <c r="L11" s="12"/>
      <c r="M11" s="12">
        <v>-3912870</v>
      </c>
      <c r="N11" s="12"/>
      <c r="O11" s="12">
        <v>1021088039091</v>
      </c>
      <c r="P11" s="12"/>
      <c r="Q11" s="12">
        <v>11945919</v>
      </c>
      <c r="R11" s="12"/>
      <c r="S11" s="12">
        <v>271843</v>
      </c>
      <c r="T11" s="12"/>
      <c r="U11" s="12">
        <v>2900452742711</v>
      </c>
      <c r="V11" s="12"/>
      <c r="W11" s="12">
        <v>3246643197783.0498</v>
      </c>
      <c r="Y11" s="7">
        <v>0.68321732419212167</v>
      </c>
    </row>
    <row r="12" spans="1:25">
      <c r="A12" s="1" t="s">
        <v>18</v>
      </c>
      <c r="C12" s="10">
        <v>295759</v>
      </c>
      <c r="D12" s="12"/>
      <c r="E12" s="12">
        <v>9158241567</v>
      </c>
      <c r="F12" s="12"/>
      <c r="G12" s="12">
        <v>9026558406.9516106</v>
      </c>
      <c r="H12" s="12"/>
      <c r="I12" s="12">
        <v>22642345</v>
      </c>
      <c r="J12" s="12"/>
      <c r="K12" s="12">
        <v>748361694545</v>
      </c>
      <c r="L12" s="12"/>
      <c r="M12" s="12">
        <v>-22634146</v>
      </c>
      <c r="N12" s="12"/>
      <c r="O12" s="12">
        <v>749437889131</v>
      </c>
      <c r="P12" s="12"/>
      <c r="Q12" s="12">
        <v>303958</v>
      </c>
      <c r="R12" s="12"/>
      <c r="S12" s="12">
        <v>33219</v>
      </c>
      <c r="T12" s="12"/>
      <c r="U12" s="12">
        <v>10099040981</v>
      </c>
      <c r="V12" s="12"/>
      <c r="W12" s="12">
        <v>10094858450.415501</v>
      </c>
      <c r="Y12" s="7">
        <v>2.1243425157715721E-3</v>
      </c>
    </row>
    <row r="13" spans="1:25" ht="24.75" thickBot="1">
      <c r="C13" s="4"/>
      <c r="E13" s="14">
        <f>SUM(E9:E12)</f>
        <v>3868751593590</v>
      </c>
      <c r="F13" s="12"/>
      <c r="G13" s="14">
        <f>SUM(G9:G12)</f>
        <v>3923380633784.5928</v>
      </c>
      <c r="H13" s="12"/>
      <c r="I13" s="12"/>
      <c r="J13" s="12"/>
      <c r="K13" s="14">
        <f>SUM(K9:K12)</f>
        <v>3047488460983</v>
      </c>
      <c r="L13" s="12"/>
      <c r="M13" s="14">
        <f>SUM(M9:M12)</f>
        <v>-155452735</v>
      </c>
      <c r="N13" s="12"/>
      <c r="O13" s="14">
        <f>SUM(O9:O12)</f>
        <v>3124884621578</v>
      </c>
      <c r="P13" s="12"/>
      <c r="Q13" s="12"/>
      <c r="R13" s="12"/>
      <c r="S13" s="12"/>
      <c r="T13" s="12"/>
      <c r="U13" s="14">
        <f>SUM(SUM(U9:U12))</f>
        <v>3887037571214</v>
      </c>
      <c r="V13" s="12"/>
      <c r="W13" s="14">
        <f>SUM(W9:W12)</f>
        <v>4312451300243.3828</v>
      </c>
      <c r="Y13" s="8">
        <f>SUM(Y9:Y12)</f>
        <v>0.90750392284344972</v>
      </c>
    </row>
    <row r="14" spans="1:25" ht="24.75" thickTop="1"/>
    <row r="15" spans="1:25">
      <c r="Y15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S8" sqref="S8:S12"/>
    </sheetView>
  </sheetViews>
  <sheetFormatPr defaultRowHeight="24"/>
  <cols>
    <col min="1" max="1" width="20.140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5" t="s">
        <v>22</v>
      </c>
      <c r="C6" s="16" t="s">
        <v>23</v>
      </c>
      <c r="D6" s="16" t="s">
        <v>23</v>
      </c>
      <c r="E6" s="16" t="s">
        <v>23</v>
      </c>
      <c r="F6" s="16" t="s">
        <v>23</v>
      </c>
      <c r="G6" s="16" t="s">
        <v>23</v>
      </c>
      <c r="H6" s="16" t="s">
        <v>23</v>
      </c>
      <c r="I6" s="16" t="s">
        <v>23</v>
      </c>
      <c r="K6" s="16" t="s">
        <v>84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.75">
      <c r="A7" s="16" t="s">
        <v>22</v>
      </c>
      <c r="C7" s="16" t="s">
        <v>24</v>
      </c>
      <c r="E7" s="16" t="s">
        <v>25</v>
      </c>
      <c r="G7" s="16" t="s">
        <v>26</v>
      </c>
      <c r="I7" s="16" t="s">
        <v>20</v>
      </c>
      <c r="K7" s="16" t="s">
        <v>27</v>
      </c>
      <c r="M7" s="16" t="s">
        <v>28</v>
      </c>
      <c r="O7" s="16" t="s">
        <v>29</v>
      </c>
      <c r="Q7" s="16" t="s">
        <v>27</v>
      </c>
      <c r="S7" s="16" t="s">
        <v>21</v>
      </c>
    </row>
    <row r="8" spans="1:19">
      <c r="A8" s="1" t="s">
        <v>30</v>
      </c>
      <c r="C8" s="4" t="s">
        <v>31</v>
      </c>
      <c r="E8" s="1" t="s">
        <v>32</v>
      </c>
      <c r="G8" s="1" t="s">
        <v>33</v>
      </c>
      <c r="I8" s="6">
        <v>8</v>
      </c>
      <c r="K8" s="6">
        <v>91106429355</v>
      </c>
      <c r="L8" s="4"/>
      <c r="M8" s="6">
        <v>364547296232</v>
      </c>
      <c r="N8" s="4"/>
      <c r="O8" s="6">
        <v>455643911355</v>
      </c>
      <c r="P8" s="4"/>
      <c r="Q8" s="6">
        <v>9814232</v>
      </c>
      <c r="S8" s="7">
        <v>2.0652880275292756E-6</v>
      </c>
    </row>
    <row r="9" spans="1:19">
      <c r="A9" s="1" t="s">
        <v>34</v>
      </c>
      <c r="C9" s="4" t="s">
        <v>35</v>
      </c>
      <c r="E9" s="1" t="s">
        <v>32</v>
      </c>
      <c r="G9" s="1" t="s">
        <v>36</v>
      </c>
      <c r="I9" s="6">
        <v>8</v>
      </c>
      <c r="K9" s="6">
        <v>4447000000</v>
      </c>
      <c r="L9" s="4"/>
      <c r="M9" s="6">
        <v>1088730800000</v>
      </c>
      <c r="N9" s="4"/>
      <c r="O9" s="6">
        <v>973369380312</v>
      </c>
      <c r="P9" s="4"/>
      <c r="Q9" s="6">
        <v>119808419688</v>
      </c>
      <c r="S9" s="7">
        <v>2.521225244918086E-2</v>
      </c>
    </row>
    <row r="10" spans="1:19">
      <c r="A10" s="1" t="s">
        <v>37</v>
      </c>
      <c r="C10" s="4" t="s">
        <v>38</v>
      </c>
      <c r="E10" s="1" t="s">
        <v>32</v>
      </c>
      <c r="G10" s="1" t="s">
        <v>39</v>
      </c>
      <c r="I10" s="6">
        <v>8</v>
      </c>
      <c r="K10" s="6">
        <v>109360625359</v>
      </c>
      <c r="L10" s="4"/>
      <c r="M10" s="6">
        <v>34494000000</v>
      </c>
      <c r="N10" s="4"/>
      <c r="O10" s="6">
        <v>1947023067</v>
      </c>
      <c r="P10" s="4"/>
      <c r="Q10" s="6">
        <v>141907602292</v>
      </c>
      <c r="S10" s="7">
        <v>2.9862761755484645E-2</v>
      </c>
    </row>
    <row r="11" spans="1:19">
      <c r="A11" s="1" t="s">
        <v>34</v>
      </c>
      <c r="C11" s="4" t="s">
        <v>40</v>
      </c>
      <c r="E11" s="1" t="s">
        <v>32</v>
      </c>
      <c r="G11" s="1" t="s">
        <v>41</v>
      </c>
      <c r="I11" s="6">
        <v>8</v>
      </c>
      <c r="K11" s="6">
        <v>0</v>
      </c>
      <c r="L11" s="4"/>
      <c r="M11" s="6">
        <v>458533773614</v>
      </c>
      <c r="N11" s="4"/>
      <c r="O11" s="6">
        <v>365485753628</v>
      </c>
      <c r="P11" s="4"/>
      <c r="Q11" s="6">
        <v>93048019986</v>
      </c>
      <c r="S11" s="7">
        <v>1.9580845619136634E-2</v>
      </c>
    </row>
    <row r="12" spans="1:19">
      <c r="A12" s="1" t="s">
        <v>34</v>
      </c>
      <c r="C12" s="4" t="s">
        <v>42</v>
      </c>
      <c r="E12" s="1" t="s">
        <v>32</v>
      </c>
      <c r="G12" s="1" t="s">
        <v>41</v>
      </c>
      <c r="I12" s="6">
        <v>8</v>
      </c>
      <c r="K12" s="6">
        <v>0</v>
      </c>
      <c r="L12" s="4"/>
      <c r="M12" s="6">
        <v>683455440371</v>
      </c>
      <c r="N12" s="4"/>
      <c r="O12" s="6">
        <v>598718311268</v>
      </c>
      <c r="P12" s="4"/>
      <c r="Q12" s="6">
        <v>84737129103</v>
      </c>
      <c r="S12" s="7">
        <v>1.7831917792816437E-2</v>
      </c>
    </row>
    <row r="13" spans="1:19" ht="24.75" thickBot="1">
      <c r="K13" s="5">
        <f>SUM(K8:K12)</f>
        <v>204914054714</v>
      </c>
      <c r="M13" s="5">
        <f>SUM(M8:M12)</f>
        <v>2629761310217</v>
      </c>
      <c r="O13" s="5">
        <f>SUM(O8:O12)</f>
        <v>2395164379630</v>
      </c>
      <c r="Q13" s="5">
        <f>SUM(Q8:Q12)</f>
        <v>439510985301</v>
      </c>
      <c r="S13" s="8">
        <f>SUM(S8:S12)</f>
        <v>9.2489842904646111E-2</v>
      </c>
    </row>
    <row r="14" spans="1:19" ht="24.75" thickTop="1">
      <c r="Q14" s="3"/>
    </row>
  </sheetData>
  <mergeCells count="17">
    <mergeCell ref="I7"/>
    <mergeCell ref="C6:I6"/>
    <mergeCell ref="A2:S2"/>
    <mergeCell ref="A4:S4"/>
    <mergeCell ref="A3:S3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11"/>
  <sheetViews>
    <sheetView rightToLeft="1" workbookViewId="0">
      <selection activeCell="C15" sqref="C15"/>
    </sheetView>
  </sheetViews>
  <sheetFormatPr defaultRowHeight="24"/>
  <cols>
    <col min="1" max="1" width="31.42578125" style="1" bestFit="1" customWidth="1"/>
    <col min="2" max="2" width="1" style="1" customWidth="1"/>
    <col min="3" max="3" width="16.5703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0" width="16.5703125" style="1" bestFit="1" customWidth="1"/>
    <col min="11" max="16384" width="9.140625" style="1"/>
  </cols>
  <sheetData>
    <row r="2" spans="1:10" ht="24.75">
      <c r="A2" s="17" t="s">
        <v>0</v>
      </c>
      <c r="B2" s="17"/>
      <c r="C2" s="17"/>
      <c r="D2" s="17"/>
      <c r="E2" s="17"/>
      <c r="F2" s="17"/>
      <c r="G2" s="17"/>
    </row>
    <row r="3" spans="1:10" ht="24.75">
      <c r="A3" s="17" t="s">
        <v>43</v>
      </c>
      <c r="B3" s="17"/>
      <c r="C3" s="17"/>
      <c r="D3" s="17"/>
      <c r="E3" s="17"/>
      <c r="F3" s="17"/>
      <c r="G3" s="17"/>
    </row>
    <row r="4" spans="1:10" ht="24.75">
      <c r="A4" s="17" t="s">
        <v>2</v>
      </c>
      <c r="B4" s="17"/>
      <c r="C4" s="17"/>
      <c r="D4" s="17"/>
      <c r="E4" s="17"/>
      <c r="F4" s="17"/>
      <c r="G4" s="17"/>
    </row>
    <row r="6" spans="1:10" ht="24.75">
      <c r="A6" s="16" t="s">
        <v>47</v>
      </c>
      <c r="C6" s="16" t="s">
        <v>27</v>
      </c>
      <c r="E6" s="16" t="s">
        <v>74</v>
      </c>
      <c r="G6" s="16" t="s">
        <v>13</v>
      </c>
      <c r="J6" s="3"/>
    </row>
    <row r="7" spans="1:10">
      <c r="A7" s="1" t="s">
        <v>82</v>
      </c>
      <c r="C7" s="6">
        <v>466466827056</v>
      </c>
      <c r="D7" s="4"/>
      <c r="E7" s="7">
        <f>C7/$C$10</f>
        <v>0.98625742668698091</v>
      </c>
      <c r="F7" s="4"/>
      <c r="G7" s="7">
        <v>9.8162378182859958E-2</v>
      </c>
      <c r="J7" s="3"/>
    </row>
    <row r="8" spans="1:10">
      <c r="A8" s="1" t="s">
        <v>83</v>
      </c>
      <c r="C8" s="6">
        <v>66232</v>
      </c>
      <c r="D8" s="4"/>
      <c r="E8" s="7">
        <f>C8/$C$10</f>
        <v>1.4003525673325135E-7</v>
      </c>
      <c r="F8" s="4"/>
      <c r="G8" s="7">
        <v>1.3937734163948741E-8</v>
      </c>
      <c r="J8" s="3"/>
    </row>
    <row r="9" spans="1:10">
      <c r="A9" s="1" t="s">
        <v>81</v>
      </c>
      <c r="C9" s="6">
        <f>'سایر درآمدها'!C9</f>
        <v>6499712016</v>
      </c>
      <c r="D9" s="4"/>
      <c r="E9" s="7">
        <f>C9/$C$10</f>
        <v>1.3742433277762391E-2</v>
      </c>
      <c r="F9" s="4"/>
      <c r="G9" s="7">
        <v>1.3677868435383403E-3</v>
      </c>
      <c r="J9" s="3"/>
    </row>
    <row r="10" spans="1:10" ht="24.75" thickBot="1">
      <c r="C10" s="5">
        <f>SUM(C7:C9)</f>
        <v>472966605304</v>
      </c>
      <c r="E10" s="8">
        <f>SUM(E7:E9)</f>
        <v>1</v>
      </c>
      <c r="F10" s="7"/>
      <c r="G10" s="8">
        <f>SUM(G7:G9)</f>
        <v>9.9530178964132465E-2</v>
      </c>
      <c r="J10" s="3"/>
    </row>
    <row r="11" spans="1:10" ht="24.75" thickTop="1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0"/>
  <sheetViews>
    <sheetView rightToLeft="1" workbookViewId="0">
      <selection activeCell="M14" sqref="M14"/>
    </sheetView>
  </sheetViews>
  <sheetFormatPr defaultRowHeight="24"/>
  <cols>
    <col min="1" max="1" width="16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" style="1" bestFit="1" customWidth="1"/>
    <col min="14" max="14" width="1" style="1" customWidth="1"/>
    <col min="15" max="15" width="14.28515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4.28515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6" t="s">
        <v>44</v>
      </c>
      <c r="B6" s="16" t="s">
        <v>44</v>
      </c>
      <c r="C6" s="16" t="s">
        <v>44</v>
      </c>
      <c r="D6" s="16" t="s">
        <v>44</v>
      </c>
      <c r="E6" s="16" t="s">
        <v>44</v>
      </c>
      <c r="F6" s="16" t="s">
        <v>44</v>
      </c>
      <c r="G6" s="16" t="s">
        <v>44</v>
      </c>
      <c r="I6" s="16" t="s">
        <v>45</v>
      </c>
      <c r="J6" s="16" t="s">
        <v>45</v>
      </c>
      <c r="K6" s="16" t="s">
        <v>45</v>
      </c>
      <c r="L6" s="16" t="s">
        <v>45</v>
      </c>
      <c r="M6" s="16" t="s">
        <v>45</v>
      </c>
      <c r="O6" s="16" t="s">
        <v>46</v>
      </c>
      <c r="P6" s="16" t="s">
        <v>46</v>
      </c>
      <c r="Q6" s="16" t="s">
        <v>46</v>
      </c>
      <c r="R6" s="16" t="s">
        <v>46</v>
      </c>
      <c r="S6" s="16" t="s">
        <v>46</v>
      </c>
    </row>
    <row r="7" spans="1:19" ht="24.75">
      <c r="A7" s="16" t="s">
        <v>47</v>
      </c>
      <c r="C7" s="16" t="s">
        <v>48</v>
      </c>
      <c r="E7" s="16" t="s">
        <v>19</v>
      </c>
      <c r="G7" s="16" t="s">
        <v>20</v>
      </c>
      <c r="I7" s="16" t="s">
        <v>49</v>
      </c>
      <c r="K7" s="16" t="s">
        <v>50</v>
      </c>
      <c r="M7" s="16" t="s">
        <v>51</v>
      </c>
      <c r="O7" s="16" t="s">
        <v>49</v>
      </c>
      <c r="Q7" s="16" t="s">
        <v>50</v>
      </c>
      <c r="S7" s="16" t="s">
        <v>51</v>
      </c>
    </row>
    <row r="8" spans="1:19">
      <c r="A8" s="1" t="s">
        <v>30</v>
      </c>
      <c r="C8" s="6">
        <v>30</v>
      </c>
      <c r="D8" s="4"/>
      <c r="E8" s="4" t="s">
        <v>85</v>
      </c>
      <c r="F8" s="4"/>
      <c r="G8" s="6">
        <v>8</v>
      </c>
      <c r="H8" s="4"/>
      <c r="I8" s="6">
        <v>66232</v>
      </c>
      <c r="J8" s="4"/>
      <c r="K8" s="6">
        <v>0</v>
      </c>
      <c r="L8" s="4"/>
      <c r="M8" s="6">
        <v>66232</v>
      </c>
      <c r="N8" s="4"/>
      <c r="O8" s="6">
        <v>7809387262</v>
      </c>
      <c r="P8" s="4"/>
      <c r="Q8" s="6">
        <v>0</v>
      </c>
      <c r="R8" s="4"/>
      <c r="S8" s="6">
        <v>7809387262</v>
      </c>
    </row>
    <row r="9" spans="1:19" ht="24.75" thickBot="1">
      <c r="C9" s="4"/>
      <c r="D9" s="4"/>
      <c r="E9" s="4"/>
      <c r="F9" s="4"/>
      <c r="G9" s="4"/>
      <c r="H9" s="4"/>
      <c r="I9" s="9">
        <f>SUM(I8)</f>
        <v>66232</v>
      </c>
      <c r="J9" s="4"/>
      <c r="K9" s="9">
        <f>SUM(K8)</f>
        <v>0</v>
      </c>
      <c r="L9" s="4"/>
      <c r="M9" s="9">
        <f>SUM(M8)</f>
        <v>66232</v>
      </c>
      <c r="N9" s="4"/>
      <c r="O9" s="9">
        <f>SUM(O8)</f>
        <v>7809387262</v>
      </c>
      <c r="P9" s="4"/>
      <c r="Q9" s="9">
        <f>SUM(Q8)</f>
        <v>0</v>
      </c>
      <c r="R9" s="4"/>
      <c r="S9" s="9">
        <f>SUM(S8)</f>
        <v>7809387262</v>
      </c>
    </row>
    <row r="10" spans="1:19" ht="24.75" thickTop="1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K13" sqref="K13"/>
    </sheetView>
  </sheetViews>
  <sheetFormatPr defaultRowHeight="24"/>
  <cols>
    <col min="1" max="1" width="16.710937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ht="24.7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</row>
    <row r="4" spans="1:19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6" spans="1:19" ht="24.75">
      <c r="A6" s="15" t="s">
        <v>3</v>
      </c>
      <c r="C6" s="16" t="s">
        <v>53</v>
      </c>
      <c r="D6" s="16" t="s">
        <v>53</v>
      </c>
      <c r="E6" s="16" t="s">
        <v>53</v>
      </c>
      <c r="F6" s="16" t="s">
        <v>53</v>
      </c>
      <c r="G6" s="16" t="s">
        <v>53</v>
      </c>
      <c r="I6" s="16" t="s">
        <v>45</v>
      </c>
      <c r="J6" s="16" t="s">
        <v>45</v>
      </c>
      <c r="K6" s="16" t="s">
        <v>45</v>
      </c>
      <c r="L6" s="16" t="s">
        <v>45</v>
      </c>
      <c r="M6" s="16" t="s">
        <v>45</v>
      </c>
      <c r="O6" s="16" t="s">
        <v>46</v>
      </c>
      <c r="P6" s="16" t="s">
        <v>46</v>
      </c>
      <c r="Q6" s="16" t="s">
        <v>46</v>
      </c>
      <c r="R6" s="16" t="s">
        <v>46</v>
      </c>
      <c r="S6" s="16" t="s">
        <v>46</v>
      </c>
    </row>
    <row r="7" spans="1:19" ht="24.75">
      <c r="A7" s="16" t="s">
        <v>3</v>
      </c>
      <c r="C7" s="16" t="s">
        <v>54</v>
      </c>
      <c r="E7" s="16" t="s">
        <v>55</v>
      </c>
      <c r="G7" s="16" t="s">
        <v>56</v>
      </c>
      <c r="I7" s="16" t="s">
        <v>57</v>
      </c>
      <c r="K7" s="16" t="s">
        <v>50</v>
      </c>
      <c r="M7" s="16" t="s">
        <v>58</v>
      </c>
      <c r="O7" s="16" t="s">
        <v>57</v>
      </c>
      <c r="Q7" s="16" t="s">
        <v>50</v>
      </c>
      <c r="S7" s="16" t="s">
        <v>58</v>
      </c>
    </row>
    <row r="8" spans="1:19">
      <c r="A8" s="1" t="s">
        <v>15</v>
      </c>
      <c r="C8" s="4" t="s">
        <v>59</v>
      </c>
      <c r="D8" s="4"/>
      <c r="E8" s="6">
        <v>101771364</v>
      </c>
      <c r="F8" s="4"/>
      <c r="G8" s="6">
        <v>200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20354272800</v>
      </c>
      <c r="P8" s="4"/>
      <c r="Q8" s="6">
        <v>0</v>
      </c>
      <c r="R8" s="4"/>
      <c r="S8" s="6">
        <v>20354272800</v>
      </c>
    </row>
    <row r="9" spans="1:19" ht="24.75" thickBot="1">
      <c r="I9" s="9">
        <f>SUM(I8)</f>
        <v>0</v>
      </c>
      <c r="J9" s="4"/>
      <c r="K9" s="9">
        <f>SUM(K8)</f>
        <v>0</v>
      </c>
      <c r="L9" s="4"/>
      <c r="M9" s="9">
        <f>SUM(M8)</f>
        <v>0</v>
      </c>
      <c r="O9" s="9">
        <f>SUM(O8)</f>
        <v>20354272800</v>
      </c>
      <c r="P9" s="4"/>
      <c r="Q9" s="9">
        <f>SUM(Q8)</f>
        <v>0</v>
      </c>
      <c r="R9" s="4"/>
      <c r="S9" s="9">
        <f>SUM(S8)</f>
        <v>20354272800</v>
      </c>
    </row>
    <row r="10" spans="1:19" ht="24.75" thickTop="1"/>
  </sheetData>
  <mergeCells count="16">
    <mergeCell ref="A2:S2"/>
    <mergeCell ref="A4:S4"/>
    <mergeCell ref="A3:S3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6"/>
  <sheetViews>
    <sheetView rightToLeft="1" workbookViewId="0">
      <selection activeCell="Q13" sqref="O13:Q13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5" t="s">
        <v>3</v>
      </c>
      <c r="C6" s="16" t="s">
        <v>45</v>
      </c>
      <c r="D6" s="16" t="s">
        <v>45</v>
      </c>
      <c r="E6" s="16" t="s">
        <v>45</v>
      </c>
      <c r="F6" s="16" t="s">
        <v>45</v>
      </c>
      <c r="G6" s="16" t="s">
        <v>45</v>
      </c>
      <c r="H6" s="16" t="s">
        <v>45</v>
      </c>
      <c r="I6" s="16" t="s">
        <v>45</v>
      </c>
      <c r="K6" s="16" t="s">
        <v>46</v>
      </c>
      <c r="L6" s="16" t="s">
        <v>46</v>
      </c>
      <c r="M6" s="16" t="s">
        <v>46</v>
      </c>
      <c r="N6" s="16" t="s">
        <v>46</v>
      </c>
      <c r="O6" s="16" t="s">
        <v>46</v>
      </c>
      <c r="P6" s="16" t="s">
        <v>46</v>
      </c>
      <c r="Q6" s="16" t="s">
        <v>46</v>
      </c>
    </row>
    <row r="7" spans="1:17" ht="24.75">
      <c r="A7" s="16" t="s">
        <v>3</v>
      </c>
      <c r="C7" s="16" t="s">
        <v>7</v>
      </c>
      <c r="E7" s="16" t="s">
        <v>60</v>
      </c>
      <c r="G7" s="16" t="s">
        <v>61</v>
      </c>
      <c r="I7" s="16" t="s">
        <v>62</v>
      </c>
      <c r="K7" s="16" t="s">
        <v>7</v>
      </c>
      <c r="M7" s="16" t="s">
        <v>60</v>
      </c>
      <c r="O7" s="16" t="s">
        <v>61</v>
      </c>
      <c r="Q7" s="16" t="s">
        <v>62</v>
      </c>
    </row>
    <row r="8" spans="1:17">
      <c r="A8" s="1" t="s">
        <v>18</v>
      </c>
      <c r="C8" s="10">
        <v>303958</v>
      </c>
      <c r="D8" s="10"/>
      <c r="E8" s="10">
        <v>10094858450</v>
      </c>
      <c r="F8" s="10"/>
      <c r="G8" s="10">
        <v>9967357820</v>
      </c>
      <c r="H8" s="10"/>
      <c r="I8" s="10">
        <f>E8-G8</f>
        <v>127500630</v>
      </c>
      <c r="J8" s="10"/>
      <c r="K8" s="10">
        <v>303958</v>
      </c>
      <c r="L8" s="10"/>
      <c r="M8" s="10">
        <v>10094858450</v>
      </c>
      <c r="N8" s="10"/>
      <c r="O8" s="10">
        <v>10099040981</v>
      </c>
      <c r="P8" s="10"/>
      <c r="Q8" s="10">
        <f>M8-O8</f>
        <v>-4182531</v>
      </c>
    </row>
    <row r="9" spans="1:17">
      <c r="A9" s="1" t="s">
        <v>16</v>
      </c>
      <c r="C9" s="10">
        <v>4994545</v>
      </c>
      <c r="D9" s="10"/>
      <c r="E9" s="10">
        <v>54128009343</v>
      </c>
      <c r="F9" s="10"/>
      <c r="G9" s="10">
        <v>55536319857</v>
      </c>
      <c r="H9" s="10"/>
      <c r="I9" s="10">
        <v>-1408310513</v>
      </c>
      <c r="J9" s="10"/>
      <c r="K9" s="10">
        <v>4994545</v>
      </c>
      <c r="L9" s="10"/>
      <c r="M9" s="10">
        <v>54128009343</v>
      </c>
      <c r="N9" s="10"/>
      <c r="O9" s="10">
        <v>53832512820</v>
      </c>
      <c r="P9" s="10"/>
      <c r="Q9" s="10">
        <f t="shared" ref="Q9:Q11" si="0">M9-O9</f>
        <v>295496523</v>
      </c>
    </row>
    <row r="10" spans="1:17">
      <c r="A10" s="1" t="s">
        <v>17</v>
      </c>
      <c r="C10" s="10">
        <v>11945919</v>
      </c>
      <c r="D10" s="10"/>
      <c r="E10" s="10">
        <v>3246643197783</v>
      </c>
      <c r="F10" s="10"/>
      <c r="G10" s="10">
        <v>2945372213911</v>
      </c>
      <c r="H10" s="10"/>
      <c r="I10" s="10">
        <v>301270983872</v>
      </c>
      <c r="J10" s="10"/>
      <c r="K10" s="10">
        <v>11945919</v>
      </c>
      <c r="L10" s="10"/>
      <c r="M10" s="10">
        <v>3246643197784</v>
      </c>
      <c r="N10" s="10"/>
      <c r="O10" s="10">
        <v>2902046013279</v>
      </c>
      <c r="P10" s="10"/>
      <c r="Q10" s="10">
        <f>M10-O10</f>
        <v>344597184505</v>
      </c>
    </row>
    <row r="11" spans="1:17">
      <c r="A11" s="1" t="s">
        <v>15</v>
      </c>
      <c r="C11" s="10">
        <v>170467180</v>
      </c>
      <c r="D11" s="10"/>
      <c r="E11" s="10">
        <v>1001585234666</v>
      </c>
      <c r="F11" s="10"/>
      <c r="G11" s="10">
        <v>930541127080</v>
      </c>
      <c r="H11" s="10"/>
      <c r="I11" s="10">
        <v>71044107586</v>
      </c>
      <c r="J11" s="10"/>
      <c r="K11" s="10">
        <v>170467180</v>
      </c>
      <c r="L11" s="10"/>
      <c r="M11" s="10">
        <v>1001585234666</v>
      </c>
      <c r="N11" s="10"/>
      <c r="O11" s="10">
        <v>865744029434</v>
      </c>
      <c r="P11" s="10"/>
      <c r="Q11" s="10">
        <f t="shared" si="0"/>
        <v>135841205232</v>
      </c>
    </row>
    <row r="12" spans="1:17" ht="24.75" thickBot="1">
      <c r="C12" s="10"/>
      <c r="D12" s="10"/>
      <c r="E12" s="11">
        <f>SUM(E8:E11)</f>
        <v>4312451300242</v>
      </c>
      <c r="F12" s="10"/>
      <c r="G12" s="11">
        <f>SUM(G8:G11)</f>
        <v>3941417018668</v>
      </c>
      <c r="H12" s="10"/>
      <c r="I12" s="11">
        <f>SUM(I8:I11)</f>
        <v>371034281575</v>
      </c>
      <c r="J12" s="10"/>
      <c r="K12" s="10"/>
      <c r="L12" s="10"/>
      <c r="M12" s="11">
        <f>SUM(M8:M11)</f>
        <v>4312451300243</v>
      </c>
      <c r="N12" s="10"/>
      <c r="O12" s="11">
        <f>SUM(O8:O11)</f>
        <v>3831721596514</v>
      </c>
      <c r="P12" s="10"/>
      <c r="Q12" s="11">
        <f>SUM(Q8:Q11)</f>
        <v>480729703729</v>
      </c>
    </row>
    <row r="13" spans="1:17" ht="24.75" thickTop="1"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6" spans="1:17"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25"/>
  <sheetViews>
    <sheetView rightToLeft="1" workbookViewId="0">
      <selection activeCell="Q20" sqref="E20:Q27"/>
    </sheetView>
  </sheetViews>
  <sheetFormatPr defaultRowHeight="24"/>
  <cols>
    <col min="1" max="1" width="32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9.1406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24.7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6" spans="1:17" ht="24.75">
      <c r="A6" s="15" t="s">
        <v>3</v>
      </c>
      <c r="C6" s="16" t="s">
        <v>45</v>
      </c>
      <c r="D6" s="16" t="s">
        <v>45</v>
      </c>
      <c r="E6" s="16" t="s">
        <v>45</v>
      </c>
      <c r="F6" s="16" t="s">
        <v>45</v>
      </c>
      <c r="G6" s="16" t="s">
        <v>45</v>
      </c>
      <c r="H6" s="16" t="s">
        <v>45</v>
      </c>
      <c r="I6" s="16" t="s">
        <v>45</v>
      </c>
      <c r="K6" s="16" t="s">
        <v>46</v>
      </c>
      <c r="L6" s="16" t="s">
        <v>46</v>
      </c>
      <c r="M6" s="16" t="s">
        <v>46</v>
      </c>
      <c r="N6" s="16" t="s">
        <v>46</v>
      </c>
      <c r="O6" s="16" t="s">
        <v>46</v>
      </c>
      <c r="P6" s="16" t="s">
        <v>46</v>
      </c>
      <c r="Q6" s="16" t="s">
        <v>46</v>
      </c>
    </row>
    <row r="7" spans="1:17" ht="24.75">
      <c r="A7" s="16" t="s">
        <v>3</v>
      </c>
      <c r="C7" s="16" t="s">
        <v>7</v>
      </c>
      <c r="E7" s="16" t="s">
        <v>60</v>
      </c>
      <c r="G7" s="16" t="s">
        <v>61</v>
      </c>
      <c r="I7" s="16" t="s">
        <v>63</v>
      </c>
      <c r="K7" s="16" t="s">
        <v>7</v>
      </c>
      <c r="M7" s="16" t="s">
        <v>60</v>
      </c>
      <c r="O7" s="16" t="s">
        <v>61</v>
      </c>
      <c r="Q7" s="16" t="s">
        <v>63</v>
      </c>
    </row>
    <row r="8" spans="1:17">
      <c r="A8" s="1" t="s">
        <v>16</v>
      </c>
      <c r="C8" s="10">
        <v>127849821</v>
      </c>
      <c r="D8" s="10"/>
      <c r="E8" s="10">
        <v>1348337463331</v>
      </c>
      <c r="F8" s="10"/>
      <c r="G8" s="10">
        <v>1338534677436</v>
      </c>
      <c r="H8" s="10"/>
      <c r="I8" s="10">
        <v>9802785895</v>
      </c>
      <c r="J8" s="10"/>
      <c r="K8" s="10">
        <v>128049821</v>
      </c>
      <c r="L8" s="10"/>
      <c r="M8" s="10">
        <v>1350374979381</v>
      </c>
      <c r="N8" s="10"/>
      <c r="O8" s="10">
        <v>1340537495131</v>
      </c>
      <c r="P8" s="10"/>
      <c r="Q8" s="10">
        <v>9837484250</v>
      </c>
    </row>
    <row r="9" spans="1:17">
      <c r="A9" s="1" t="s">
        <v>18</v>
      </c>
      <c r="C9" s="10">
        <v>22634146</v>
      </c>
      <c r="D9" s="10"/>
      <c r="E9" s="10">
        <v>749437889131</v>
      </c>
      <c r="F9" s="10"/>
      <c r="G9" s="10">
        <v>747420895131</v>
      </c>
      <c r="H9" s="10"/>
      <c r="I9" s="10">
        <v>2016994000</v>
      </c>
      <c r="J9" s="10"/>
      <c r="K9" s="10">
        <v>91126851</v>
      </c>
      <c r="L9" s="10"/>
      <c r="M9" s="10">
        <v>2866847365930</v>
      </c>
      <c r="N9" s="10"/>
      <c r="O9" s="10">
        <v>2857046948045</v>
      </c>
      <c r="P9" s="10"/>
      <c r="Q9" s="10">
        <v>9800417885</v>
      </c>
    </row>
    <row r="10" spans="1:17">
      <c r="A10" s="1" t="s">
        <v>17</v>
      </c>
      <c r="C10" s="10">
        <v>3912870</v>
      </c>
      <c r="D10" s="10"/>
      <c r="E10" s="10">
        <v>1021088039091</v>
      </c>
      <c r="F10" s="10"/>
      <c r="G10" s="10">
        <v>938133962102</v>
      </c>
      <c r="H10" s="10"/>
      <c r="I10" s="10">
        <v>82954076989</v>
      </c>
      <c r="J10" s="10"/>
      <c r="K10" s="10">
        <v>30950557</v>
      </c>
      <c r="L10" s="10"/>
      <c r="M10" s="10">
        <v>7739420660952</v>
      </c>
      <c r="N10" s="10"/>
      <c r="O10" s="10">
        <v>7234880400337</v>
      </c>
      <c r="P10" s="10"/>
      <c r="Q10" s="10">
        <v>504540260615</v>
      </c>
    </row>
    <row r="11" spans="1:17">
      <c r="A11" s="1" t="s">
        <v>15</v>
      </c>
      <c r="C11" s="10">
        <v>1055898</v>
      </c>
      <c r="D11" s="10"/>
      <c r="E11" s="10">
        <v>6021230025</v>
      </c>
      <c r="F11" s="10"/>
      <c r="G11" s="10">
        <v>5362541428</v>
      </c>
      <c r="H11" s="10"/>
      <c r="I11" s="10">
        <v>658688597</v>
      </c>
      <c r="J11" s="10"/>
      <c r="K11" s="10">
        <v>33437925</v>
      </c>
      <c r="L11" s="10"/>
      <c r="M11" s="10">
        <v>201779283043</v>
      </c>
      <c r="N11" s="10"/>
      <c r="O11" s="10">
        <v>179142069239</v>
      </c>
      <c r="P11" s="10"/>
      <c r="Q11" s="10">
        <v>22637213804</v>
      </c>
    </row>
    <row r="12" spans="1:17">
      <c r="A12" s="1" t="s">
        <v>64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v>0</v>
      </c>
      <c r="J12" s="10"/>
      <c r="K12" s="10">
        <v>12200</v>
      </c>
      <c r="L12" s="10"/>
      <c r="M12" s="10">
        <v>14099137479</v>
      </c>
      <c r="N12" s="10"/>
      <c r="O12" s="10">
        <v>14220619569</v>
      </c>
      <c r="P12" s="10"/>
      <c r="Q12" s="10">
        <v>-121482090</v>
      </c>
    </row>
    <row r="13" spans="1:17">
      <c r="A13" s="1" t="s">
        <v>65</v>
      </c>
      <c r="C13" s="10">
        <v>0</v>
      </c>
      <c r="D13" s="10"/>
      <c r="E13" s="10">
        <v>0</v>
      </c>
      <c r="F13" s="10"/>
      <c r="G13" s="10">
        <v>0</v>
      </c>
      <c r="H13" s="10"/>
      <c r="I13" s="10">
        <v>0</v>
      </c>
      <c r="J13" s="10"/>
      <c r="K13" s="10">
        <v>36974</v>
      </c>
      <c r="L13" s="10"/>
      <c r="M13" s="10">
        <v>30348388085</v>
      </c>
      <c r="N13" s="10"/>
      <c r="O13" s="10">
        <v>30325118870</v>
      </c>
      <c r="P13" s="10"/>
      <c r="Q13" s="10">
        <v>23269215</v>
      </c>
    </row>
    <row r="14" spans="1:17">
      <c r="A14" s="1" t="s">
        <v>66</v>
      </c>
      <c r="C14" s="10">
        <v>0</v>
      </c>
      <c r="D14" s="10"/>
      <c r="E14" s="10">
        <v>0</v>
      </c>
      <c r="F14" s="10"/>
      <c r="G14" s="10">
        <v>0</v>
      </c>
      <c r="H14" s="10"/>
      <c r="I14" s="10">
        <v>0</v>
      </c>
      <c r="J14" s="10"/>
      <c r="K14" s="10">
        <v>45214</v>
      </c>
      <c r="L14" s="10"/>
      <c r="M14" s="10">
        <v>34356658025</v>
      </c>
      <c r="N14" s="10"/>
      <c r="O14" s="10">
        <v>34345544434</v>
      </c>
      <c r="P14" s="10"/>
      <c r="Q14" s="10">
        <v>11113591</v>
      </c>
    </row>
    <row r="15" spans="1:17">
      <c r="A15" s="1" t="s">
        <v>67</v>
      </c>
      <c r="C15" s="10">
        <v>0</v>
      </c>
      <c r="D15" s="10"/>
      <c r="E15" s="10">
        <v>0</v>
      </c>
      <c r="F15" s="10"/>
      <c r="G15" s="10">
        <v>0</v>
      </c>
      <c r="H15" s="10"/>
      <c r="I15" s="10">
        <v>0</v>
      </c>
      <c r="J15" s="10"/>
      <c r="K15" s="10">
        <v>2306</v>
      </c>
      <c r="L15" s="10"/>
      <c r="M15" s="10">
        <v>2014505888</v>
      </c>
      <c r="N15" s="10"/>
      <c r="O15" s="10">
        <v>2006881387</v>
      </c>
      <c r="P15" s="10"/>
      <c r="Q15" s="10">
        <v>7624501</v>
      </c>
    </row>
    <row r="16" spans="1:17">
      <c r="A16" s="1" t="s">
        <v>68</v>
      </c>
      <c r="C16" s="10">
        <v>0</v>
      </c>
      <c r="D16" s="10"/>
      <c r="E16" s="10">
        <v>0</v>
      </c>
      <c r="F16" s="10"/>
      <c r="G16" s="10">
        <v>0</v>
      </c>
      <c r="H16" s="10"/>
      <c r="I16" s="10">
        <v>0</v>
      </c>
      <c r="J16" s="10"/>
      <c r="K16" s="10">
        <v>3515</v>
      </c>
      <c r="L16" s="10"/>
      <c r="M16" s="10">
        <v>3010171047</v>
      </c>
      <c r="N16" s="10"/>
      <c r="O16" s="10">
        <v>3009408304</v>
      </c>
      <c r="P16" s="10"/>
      <c r="Q16" s="10">
        <v>762743</v>
      </c>
    </row>
    <row r="17" spans="1:17">
      <c r="A17" s="1" t="s">
        <v>69</v>
      </c>
      <c r="C17" s="10">
        <v>0</v>
      </c>
      <c r="D17" s="10"/>
      <c r="E17" s="10">
        <v>0</v>
      </c>
      <c r="F17" s="10"/>
      <c r="G17" s="10">
        <v>0</v>
      </c>
      <c r="H17" s="10"/>
      <c r="I17" s="10">
        <v>0</v>
      </c>
      <c r="J17" s="10"/>
      <c r="K17" s="10">
        <v>10000</v>
      </c>
      <c r="L17" s="10"/>
      <c r="M17" s="10">
        <v>9172345225</v>
      </c>
      <c r="N17" s="10"/>
      <c r="O17" s="10">
        <v>9166641000</v>
      </c>
      <c r="P17" s="10"/>
      <c r="Q17" s="10">
        <v>5704225</v>
      </c>
    </row>
    <row r="18" spans="1:17">
      <c r="A18" s="1" t="s">
        <v>70</v>
      </c>
      <c r="C18" s="10">
        <v>0</v>
      </c>
      <c r="D18" s="10"/>
      <c r="E18" s="10">
        <v>0</v>
      </c>
      <c r="F18" s="10"/>
      <c r="G18" s="10">
        <v>0</v>
      </c>
      <c r="H18" s="10"/>
      <c r="I18" s="10">
        <v>0</v>
      </c>
      <c r="J18" s="10"/>
      <c r="K18" s="10">
        <v>55002</v>
      </c>
      <c r="L18" s="10"/>
      <c r="M18" s="10">
        <v>51581458297</v>
      </c>
      <c r="N18" s="10"/>
      <c r="O18" s="10">
        <v>49491963241</v>
      </c>
      <c r="P18" s="10"/>
      <c r="Q18" s="10">
        <v>2089495056</v>
      </c>
    </row>
    <row r="19" spans="1:17" ht="24.75" thickBot="1">
      <c r="C19" s="10"/>
      <c r="D19" s="10"/>
      <c r="E19" s="11">
        <f>SUM(E8:E18)</f>
        <v>3124884621578</v>
      </c>
      <c r="F19" s="10"/>
      <c r="G19" s="11">
        <f>SUM(G8:G18)</f>
        <v>3029452076097</v>
      </c>
      <c r="H19" s="10"/>
      <c r="I19" s="11">
        <f>SUM(I8:I18)</f>
        <v>95432545481</v>
      </c>
      <c r="J19" s="10"/>
      <c r="K19" s="10"/>
      <c r="L19" s="10"/>
      <c r="M19" s="11">
        <f>SUM(M8:M18)</f>
        <v>12303004953352</v>
      </c>
      <c r="N19" s="10"/>
      <c r="O19" s="11">
        <f>SUM(O8:O18)</f>
        <v>11754173089557</v>
      </c>
      <c r="P19" s="10"/>
      <c r="Q19" s="11">
        <f>SUM(Q8:Q18)</f>
        <v>548831863795</v>
      </c>
    </row>
    <row r="20" spans="1:17" ht="24.75" thickTop="1"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1:17">
      <c r="O21" s="3"/>
      <c r="Q21" s="3"/>
    </row>
    <row r="24" spans="1:17"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spans="1:17">
      <c r="O25" s="3"/>
      <c r="Q25" s="3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4"/>
  <sheetViews>
    <sheetView rightToLeft="1" workbookViewId="0">
      <selection activeCell="U8" sqref="U8"/>
    </sheetView>
  </sheetViews>
  <sheetFormatPr defaultRowHeight="24"/>
  <cols>
    <col min="1" max="1" width="32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42578125" style="1" bestFit="1" customWidth="1"/>
    <col min="16" max="16" width="1" style="1" customWidth="1"/>
    <col min="17" max="17" width="17.42578125" style="1" bestFit="1" customWidth="1"/>
    <col min="18" max="18" width="1" style="1" customWidth="1"/>
    <col min="19" max="19" width="19.1406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1" ht="24.7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1" ht="24.75">
      <c r="A4" s="17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6" spans="1:21" ht="24.75">
      <c r="A6" s="15" t="s">
        <v>3</v>
      </c>
      <c r="C6" s="16" t="s">
        <v>45</v>
      </c>
      <c r="D6" s="16" t="s">
        <v>45</v>
      </c>
      <c r="E6" s="16" t="s">
        <v>45</v>
      </c>
      <c r="F6" s="16" t="s">
        <v>45</v>
      </c>
      <c r="G6" s="16" t="s">
        <v>45</v>
      </c>
      <c r="H6" s="16" t="s">
        <v>45</v>
      </c>
      <c r="I6" s="16" t="s">
        <v>45</v>
      </c>
      <c r="J6" s="16" t="s">
        <v>45</v>
      </c>
      <c r="K6" s="16" t="s">
        <v>45</v>
      </c>
      <c r="M6" s="16" t="s">
        <v>46</v>
      </c>
      <c r="N6" s="16" t="s">
        <v>46</v>
      </c>
      <c r="O6" s="16" t="s">
        <v>46</v>
      </c>
      <c r="P6" s="16" t="s">
        <v>46</v>
      </c>
      <c r="Q6" s="16" t="s">
        <v>46</v>
      </c>
      <c r="R6" s="16" t="s">
        <v>46</v>
      </c>
      <c r="S6" s="16" t="s">
        <v>46</v>
      </c>
      <c r="T6" s="16" t="s">
        <v>46</v>
      </c>
      <c r="U6" s="16" t="s">
        <v>46</v>
      </c>
    </row>
    <row r="7" spans="1:21" ht="24.75">
      <c r="A7" s="16" t="s">
        <v>3</v>
      </c>
      <c r="C7" s="16" t="s">
        <v>71</v>
      </c>
      <c r="E7" s="16" t="s">
        <v>72</v>
      </c>
      <c r="G7" s="16" t="s">
        <v>73</v>
      </c>
      <c r="I7" s="16" t="s">
        <v>27</v>
      </c>
      <c r="K7" s="16" t="s">
        <v>74</v>
      </c>
      <c r="M7" s="16" t="s">
        <v>71</v>
      </c>
      <c r="O7" s="16" t="s">
        <v>72</v>
      </c>
      <c r="Q7" s="16" t="s">
        <v>73</v>
      </c>
      <c r="S7" s="16" t="s">
        <v>27</v>
      </c>
      <c r="T7" s="13"/>
      <c r="U7" s="16" t="s">
        <v>74</v>
      </c>
    </row>
    <row r="8" spans="1:21">
      <c r="A8" s="1" t="s">
        <v>16</v>
      </c>
      <c r="C8" s="10">
        <v>0</v>
      </c>
      <c r="D8" s="10"/>
      <c r="E8" s="10">
        <v>-1408310513</v>
      </c>
      <c r="F8" s="10"/>
      <c r="G8" s="10">
        <v>9802785895</v>
      </c>
      <c r="H8" s="10"/>
      <c r="I8" s="10">
        <f>C8+E8+G8</f>
        <v>8394475382</v>
      </c>
      <c r="J8" s="10"/>
      <c r="K8" s="7">
        <f>I8/$I$13</f>
        <v>1.7995867862629879E-2</v>
      </c>
      <c r="L8" s="10"/>
      <c r="M8" s="10">
        <v>0</v>
      </c>
      <c r="N8" s="10"/>
      <c r="O8" s="10">
        <v>295496523</v>
      </c>
      <c r="P8" s="10"/>
      <c r="Q8" s="10">
        <v>9837484250</v>
      </c>
      <c r="R8" s="10"/>
      <c r="S8" s="10">
        <f>M8+O8+Q8</f>
        <v>10132980773</v>
      </c>
      <c r="T8" s="10"/>
      <c r="U8" s="7">
        <f>S8/$S$13</f>
        <v>9.6709245857585936E-3</v>
      </c>
    </row>
    <row r="9" spans="1:21">
      <c r="A9" s="1" t="s">
        <v>18</v>
      </c>
      <c r="C9" s="10">
        <v>0</v>
      </c>
      <c r="D9" s="10"/>
      <c r="E9" s="10">
        <v>127500630</v>
      </c>
      <c r="F9" s="10"/>
      <c r="G9" s="10">
        <v>2016994000</v>
      </c>
      <c r="H9" s="10"/>
      <c r="I9" s="10">
        <f t="shared" ref="I9:I12" si="0">C9+E9+G9</f>
        <v>2144494630</v>
      </c>
      <c r="J9" s="10"/>
      <c r="K9" s="7">
        <f t="shared" ref="K9:K12" si="1">I9/$I$13</f>
        <v>4.5973143332281386E-3</v>
      </c>
      <c r="L9" s="10"/>
      <c r="M9" s="10">
        <v>0</v>
      </c>
      <c r="N9" s="10"/>
      <c r="O9" s="10">
        <v>-4182530</v>
      </c>
      <c r="P9" s="10"/>
      <c r="Q9" s="10">
        <v>9800417885</v>
      </c>
      <c r="R9" s="10"/>
      <c r="S9" s="10">
        <f t="shared" ref="S9:S12" si="2">M9+O9+Q9</f>
        <v>9796235355</v>
      </c>
      <c r="T9" s="10"/>
      <c r="U9" s="7">
        <f t="shared" ref="U9:U12" si="3">S9/$S$13</f>
        <v>9.3495345017316628E-3</v>
      </c>
    </row>
    <row r="10" spans="1:21">
      <c r="A10" s="1" t="s">
        <v>17</v>
      </c>
      <c r="C10" s="10">
        <v>0</v>
      </c>
      <c r="D10" s="10"/>
      <c r="E10" s="10">
        <v>301270983872</v>
      </c>
      <c r="F10" s="10"/>
      <c r="G10" s="10">
        <v>82954076989</v>
      </c>
      <c r="H10" s="10"/>
      <c r="I10" s="10">
        <f t="shared" si="0"/>
        <v>384225060861</v>
      </c>
      <c r="J10" s="10"/>
      <c r="K10" s="7">
        <f t="shared" si="1"/>
        <v>0.82369214395362189</v>
      </c>
      <c r="L10" s="10"/>
      <c r="M10" s="10">
        <v>0</v>
      </c>
      <c r="N10" s="10"/>
      <c r="O10" s="10">
        <v>344597184504</v>
      </c>
      <c r="P10" s="10"/>
      <c r="Q10" s="10">
        <v>504540260615</v>
      </c>
      <c r="R10" s="10"/>
      <c r="S10" s="10">
        <f t="shared" si="2"/>
        <v>849137445119</v>
      </c>
      <c r="T10" s="10"/>
      <c r="U10" s="7">
        <f t="shared" si="3"/>
        <v>0.81041742589415011</v>
      </c>
    </row>
    <row r="11" spans="1:21">
      <c r="A11" s="1" t="s">
        <v>15</v>
      </c>
      <c r="C11" s="10">
        <v>0</v>
      </c>
      <c r="D11" s="10"/>
      <c r="E11" s="10">
        <v>71044107586</v>
      </c>
      <c r="F11" s="10"/>
      <c r="G11" s="10">
        <v>658688597</v>
      </c>
      <c r="H11" s="10"/>
      <c r="I11" s="10">
        <f t="shared" si="0"/>
        <v>71702796183</v>
      </c>
      <c r="J11" s="10"/>
      <c r="K11" s="7">
        <f t="shared" si="1"/>
        <v>0.15371467385052009</v>
      </c>
      <c r="L11" s="10"/>
      <c r="M11" s="10">
        <v>20354272800</v>
      </c>
      <c r="N11" s="10"/>
      <c r="O11" s="10">
        <v>135841205232</v>
      </c>
      <c r="P11" s="10"/>
      <c r="Q11" s="10">
        <v>22637213804</v>
      </c>
      <c r="R11" s="10"/>
      <c r="S11" s="10">
        <f t="shared" si="2"/>
        <v>178832691836</v>
      </c>
      <c r="T11" s="10"/>
      <c r="U11" s="7">
        <f t="shared" si="3"/>
        <v>0.17067805761780089</v>
      </c>
    </row>
    <row r="12" spans="1:21">
      <c r="A12" s="1" t="s">
        <v>64</v>
      </c>
      <c r="C12" s="10">
        <v>0</v>
      </c>
      <c r="D12" s="10"/>
      <c r="E12" s="10">
        <v>0</v>
      </c>
      <c r="F12" s="10"/>
      <c r="G12" s="10">
        <v>0</v>
      </c>
      <c r="H12" s="10"/>
      <c r="I12" s="10">
        <f t="shared" si="0"/>
        <v>0</v>
      </c>
      <c r="J12" s="10"/>
      <c r="K12" s="7">
        <f t="shared" si="1"/>
        <v>0</v>
      </c>
      <c r="L12" s="10"/>
      <c r="M12" s="10">
        <v>0</v>
      </c>
      <c r="N12" s="10"/>
      <c r="O12" s="10">
        <v>0</v>
      </c>
      <c r="P12" s="10"/>
      <c r="Q12" s="10">
        <v>-121482090</v>
      </c>
      <c r="R12" s="10"/>
      <c r="S12" s="10">
        <f t="shared" si="2"/>
        <v>-121482090</v>
      </c>
      <c r="T12" s="10"/>
      <c r="U12" s="7">
        <f t="shared" si="3"/>
        <v>-1.1594259944130047E-4</v>
      </c>
    </row>
    <row r="13" spans="1:21" ht="24.75" thickBot="1">
      <c r="C13" s="11">
        <f>SUM(C8:C12)</f>
        <v>0</v>
      </c>
      <c r="D13" s="10"/>
      <c r="E13" s="11">
        <f>SUM(E8:E12)</f>
        <v>371034281575</v>
      </c>
      <c r="F13" s="10"/>
      <c r="G13" s="11">
        <f>SUM(G8:G12)</f>
        <v>95432545481</v>
      </c>
      <c r="H13" s="10"/>
      <c r="I13" s="11">
        <f>SUM(I8:I12)</f>
        <v>466466827056</v>
      </c>
      <c r="J13" s="10"/>
      <c r="K13" s="8">
        <f>SUM(K8:K12)</f>
        <v>1</v>
      </c>
      <c r="L13" s="10"/>
      <c r="M13" s="11">
        <f>SUM(M8:M12)</f>
        <v>20354272800</v>
      </c>
      <c r="N13" s="10"/>
      <c r="O13" s="11">
        <f>SUM(O8:O12)</f>
        <v>480729703729</v>
      </c>
      <c r="P13" s="10"/>
      <c r="Q13" s="11">
        <f>SUM(Q8:Q12)</f>
        <v>546693894464</v>
      </c>
      <c r="R13" s="10"/>
      <c r="S13" s="11">
        <f>SUM(S8:S12)</f>
        <v>1047777870993</v>
      </c>
      <c r="T13" s="10"/>
      <c r="U13" s="8">
        <f>SUM(U8:U12)</f>
        <v>1</v>
      </c>
    </row>
    <row r="14" spans="1:21" ht="24.75" thickTop="1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تاییدیه</vt:lpstr>
      <vt:lpstr>سهام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Ali Ghayouri</cp:lastModifiedBy>
  <dcterms:created xsi:type="dcterms:W3CDTF">2022-04-25T12:10:18Z</dcterms:created>
  <dcterms:modified xsi:type="dcterms:W3CDTF">2022-04-26T14:00:35Z</dcterms:modified>
</cp:coreProperties>
</file>