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 تیر ماه\"/>
    </mc:Choice>
  </mc:AlternateContent>
  <xr:revisionPtr revIDLastSave="0" documentId="13_ncr:1_{74296B08-7A2A-44C8-A1FD-8030D2F7AB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3" i="6" l="1"/>
  <c r="C9" i="15"/>
  <c r="E8" i="15" s="1"/>
  <c r="G9" i="15"/>
  <c r="E7" i="15"/>
  <c r="E9" i="15" s="1"/>
  <c r="C8" i="15"/>
  <c r="C7" i="15"/>
  <c r="K12" i="13"/>
  <c r="K9" i="13"/>
  <c r="K10" i="13"/>
  <c r="K11" i="13"/>
  <c r="K8" i="13"/>
  <c r="G12" i="13"/>
  <c r="G9" i="13"/>
  <c r="G10" i="13"/>
  <c r="G11" i="13"/>
  <c r="G8" i="13"/>
  <c r="I12" i="13"/>
  <c r="E12" i="13"/>
  <c r="S9" i="11"/>
  <c r="S10" i="11"/>
  <c r="S11" i="11"/>
  <c r="S12" i="11"/>
  <c r="S8" i="11"/>
  <c r="I12" i="11"/>
  <c r="G13" i="11"/>
  <c r="E13" i="11"/>
  <c r="C13" i="11"/>
  <c r="M13" i="11"/>
  <c r="O13" i="11"/>
  <c r="Q13" i="11"/>
  <c r="I9" i="11"/>
  <c r="I10" i="11"/>
  <c r="I11" i="11"/>
  <c r="I8" i="11"/>
  <c r="Q12" i="10"/>
  <c r="O12" i="10"/>
  <c r="M12" i="10"/>
  <c r="I12" i="10"/>
  <c r="G12" i="10"/>
  <c r="E12" i="10"/>
  <c r="I9" i="9"/>
  <c r="I13" i="9" s="1"/>
  <c r="E13" i="9"/>
  <c r="G13" i="9"/>
  <c r="M13" i="9"/>
  <c r="O13" i="9"/>
  <c r="Q9" i="9"/>
  <c r="Q13" i="9" s="1"/>
  <c r="Q10" i="9"/>
  <c r="Q11" i="9"/>
  <c r="Q12" i="9"/>
  <c r="Q8" i="9"/>
  <c r="I10" i="9"/>
  <c r="I11" i="9"/>
  <c r="I12" i="9"/>
  <c r="I8" i="9"/>
  <c r="I9" i="8"/>
  <c r="K9" i="8"/>
  <c r="M9" i="8"/>
  <c r="O9" i="8"/>
  <c r="Q9" i="8"/>
  <c r="S9" i="8"/>
  <c r="S8" i="8"/>
  <c r="M8" i="8"/>
  <c r="S12" i="7"/>
  <c r="Q12" i="7"/>
  <c r="O12" i="7"/>
  <c r="M12" i="7"/>
  <c r="K12" i="7"/>
  <c r="I12" i="7"/>
  <c r="Q13" i="6"/>
  <c r="O13" i="6"/>
  <c r="M13" i="6"/>
  <c r="K13" i="6"/>
  <c r="Y14" i="1"/>
  <c r="W14" i="1"/>
  <c r="U14" i="1"/>
  <c r="O14" i="1"/>
  <c r="K14" i="1"/>
  <c r="G14" i="1"/>
  <c r="E14" i="1"/>
  <c r="S13" i="11" l="1"/>
  <c r="U9" i="11" s="1"/>
  <c r="I13" i="11"/>
  <c r="K9" i="11" s="1"/>
  <c r="U8" i="11" l="1"/>
  <c r="U11" i="11"/>
  <c r="U10" i="11"/>
  <c r="U12" i="11"/>
  <c r="K12" i="11"/>
  <c r="K11" i="11"/>
  <c r="K10" i="11"/>
  <c r="K8" i="11"/>
  <c r="K13" i="11" s="1"/>
  <c r="U13" i="11" l="1"/>
</calcChain>
</file>

<file path=xl/sharedStrings.xml><?xml version="1.0" encoding="utf-8"?>
<sst xmlns="http://schemas.openxmlformats.org/spreadsheetml/2006/main" count="311" uniqueCount="76">
  <si>
    <t>صندوق سرمایه‌گذاری اختصاصی بازارگردانی مفید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</si>
  <si>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</si>
  <si>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</si>
  <si>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</si>
  <si>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</si>
  <si>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</si>
  <si>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</si>
  <si>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</si>
  <si>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</si>
  <si>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</si>
  <si>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</si>
  <si>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</si>
  <si>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</si>
  <si>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</si>
  <si>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</si>
  <si>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سکه طلای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</si>
  <si>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</si>
  <si>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</si>
  <si>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</si>
  <si>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</si>
  <si>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</si>
  <si>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</si>
  <si>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</si>
  <si>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</si>
  <si>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</si>
  <si>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</si>
  <si>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</si>
  <si>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</si>
  <si>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</si>
  <si>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</si>
  <si>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</si>
  <si>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</si>
  <si>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</si>
  <si>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</si>
  <si>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</si>
  <si>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</si>
  <si>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</si>
  <si>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</si>
  <si>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</si>
  <si>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</si>
  <si>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</si>
  <si>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</si>
  <si>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</si>
  <si>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</si>
  <si>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</si>
  <si>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</si>
  <si>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</si>
  <si>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</si>
  <si>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</si>
  <si>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</si>
  <si>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</si>
  <si>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</si>
  <si>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</si>
  <si>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</si>
  <si>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</si>
  <si>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</si>
  <si>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</si>
  <si>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</si>
  <si>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</si>
  <si>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</si>
  <si>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</si>
  <si>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</si>
  <si>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</si>
  <si>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</si>
  <si>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</si>
  <si>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</si>
  <si>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</si>
  <si>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</si>
  <si>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</si>
  <si>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</si>
  <si>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</si>
  <si>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</si>
  <si>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</si>
  <si>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</si>
  <si>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1401/04/01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</si>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</sst>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4" fillId="0" borderId="0" xfId="0" applyFont="1"/>
    <xf numFmtId="10" fontId="3" fillId="0" borderId="2" xfId="2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164" fontId="3" fillId="0" borderId="0" xfId="1" applyNumberFormat="1" applyFont="1" applyAlignment="1"/>
    <xf numFmtId="164" fontId="4" fillId="0" borderId="0" xfId="1" applyNumberFormat="1" applyFont="1" applyAlignment="1"/>
    <xf numFmtId="165" fontId="3" fillId="0" borderId="0" xfId="2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0</xdr:rowOff>
        </xdr:from>
        <xdr:to>
          <xdr:col>17</xdr:col>
          <xdr:colOff>276225</xdr:colOff>
          <xdr:row>35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F5F3-4185-48B6-BCD7-813071894C90}">
  <dimension ref="L1"/>
  <sheetViews>
    <sheetView rightToLeft="1" workbookViewId="0">
      <selection activeCell="N24" sqref="N24"/>
    </sheetView>
  </sheetViews>
  <sheetFormatPr defaultRowHeight="15"/>
  <cols>
    <col min="11" max="11" width="7" customWidth="1"/>
    <col min="12" max="12" width="9.140625" hidden="1" customWidth="1"/>
  </cols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76200</xdr:colOff>
                <xdr:row>0</xdr:row>
                <xdr:rowOff>0</xdr:rowOff>
              </from>
              <to>
                <xdr:col>17</xdr:col>
                <xdr:colOff>276225</xdr:colOff>
                <xdr:row>35</xdr:row>
                <xdr:rowOff>85725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I10" sqref="I10"/>
    </sheetView>
  </sheetViews>
  <sheetFormatPr defaultRowHeight="24.75"/>
  <cols>
    <col min="1" max="1" width="20.140625" style="9" bestFit="1" customWidth="1"/>
    <col min="2" max="2" width="1" style="9" customWidth="1"/>
    <col min="3" max="3" width="24.42578125" style="9" bestFit="1" customWidth="1"/>
    <col min="4" max="4" width="1" style="9" customWidth="1"/>
    <col min="5" max="5" width="36.140625" style="9" bestFit="1" customWidth="1"/>
    <col min="6" max="6" width="1" style="9" customWidth="1"/>
    <col min="7" max="7" width="31.42578125" style="9" bestFit="1" customWidth="1"/>
    <col min="8" max="8" width="1" style="9" customWidth="1"/>
    <col min="9" max="9" width="36.140625" style="9" bestFit="1" customWidth="1"/>
    <col min="10" max="10" width="1" style="9" customWidth="1"/>
    <col min="11" max="11" width="31.42578125" style="9" bestFit="1" customWidth="1"/>
    <col min="12" max="12" width="1" style="9" customWidth="1"/>
    <col min="13" max="13" width="9.140625" style="9" customWidth="1"/>
    <col min="14" max="16384" width="9.140625" style="9"/>
  </cols>
  <sheetData>
    <row r="2" spans="1:1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>
      <c r="A6" s="19" t="s">
        <v>68</v>
      </c>
      <c r="B6" s="19" t="s">
        <v>68</v>
      </c>
      <c r="C6" s="19" t="s">
        <v>68</v>
      </c>
      <c r="E6" s="19" t="s">
        <v>46</v>
      </c>
      <c r="F6" s="19" t="s">
        <v>46</v>
      </c>
      <c r="G6" s="19" t="s">
        <v>46</v>
      </c>
      <c r="I6" s="19" t="s">
        <v>47</v>
      </c>
      <c r="J6" s="19" t="s">
        <v>47</v>
      </c>
      <c r="K6" s="19" t="s">
        <v>47</v>
      </c>
    </row>
    <row r="7" spans="1:11">
      <c r="A7" s="19" t="s">
        <v>69</v>
      </c>
      <c r="C7" s="19" t="s">
        <v>25</v>
      </c>
      <c r="E7" s="19" t="s">
        <v>70</v>
      </c>
      <c r="G7" s="19" t="s">
        <v>71</v>
      </c>
      <c r="I7" s="19" t="s">
        <v>70</v>
      </c>
      <c r="K7" s="19" t="s">
        <v>71</v>
      </c>
    </row>
    <row r="8" spans="1:11">
      <c r="A8" s="1" t="s">
        <v>31</v>
      </c>
      <c r="B8" s="1"/>
      <c r="C8" s="4" t="s">
        <v>32</v>
      </c>
      <c r="D8" s="4"/>
      <c r="E8" s="6">
        <v>1344007522</v>
      </c>
      <c r="F8" s="13"/>
      <c r="G8" s="7">
        <f>E8/$E$12</f>
        <v>0.93360967135794637</v>
      </c>
      <c r="H8" s="13"/>
      <c r="I8" s="6">
        <v>1344007522</v>
      </c>
      <c r="J8" s="4"/>
      <c r="K8" s="7">
        <f>I8/$I$12</f>
        <v>0.93360967135794637</v>
      </c>
    </row>
    <row r="9" spans="1:11">
      <c r="A9" s="1" t="s">
        <v>35</v>
      </c>
      <c r="B9" s="1"/>
      <c r="C9" s="4" t="s">
        <v>36</v>
      </c>
      <c r="D9" s="4"/>
      <c r="E9" s="6">
        <v>5304046</v>
      </c>
      <c r="F9" s="6"/>
      <c r="G9" s="7">
        <f t="shared" ref="G9:G11" si="0">E9/$E$12</f>
        <v>3.6844352147364172E-3</v>
      </c>
      <c r="H9" s="6"/>
      <c r="I9" s="6">
        <v>5304046</v>
      </c>
      <c r="J9" s="4"/>
      <c r="K9" s="7">
        <f t="shared" ref="K9:K11" si="1">I9/$I$12</f>
        <v>3.6844352147364172E-3</v>
      </c>
    </row>
    <row r="10" spans="1:11">
      <c r="A10" s="1" t="s">
        <v>35</v>
      </c>
      <c r="B10" s="1"/>
      <c r="C10" s="4" t="s">
        <v>41</v>
      </c>
      <c r="D10" s="4"/>
      <c r="E10" s="6">
        <v>87535814</v>
      </c>
      <c r="F10" s="6"/>
      <c r="G10" s="7">
        <f t="shared" si="0"/>
        <v>6.0806417525831616E-2</v>
      </c>
      <c r="H10" s="6"/>
      <c r="I10" s="6">
        <v>87535814</v>
      </c>
      <c r="J10" s="4"/>
      <c r="K10" s="7">
        <f t="shared" si="1"/>
        <v>6.0806417525831616E-2</v>
      </c>
    </row>
    <row r="11" spans="1:11">
      <c r="A11" s="1" t="s">
        <v>35</v>
      </c>
      <c r="B11" s="1"/>
      <c r="C11" s="4" t="s">
        <v>43</v>
      </c>
      <c r="D11" s="4"/>
      <c r="E11" s="6">
        <v>2734451</v>
      </c>
      <c r="F11" s="6"/>
      <c r="G11" s="7">
        <f t="shared" si="0"/>
        <v>1.8994759014856226E-3</v>
      </c>
      <c r="H11" s="6"/>
      <c r="I11" s="6">
        <v>2734451</v>
      </c>
      <c r="J11" s="4"/>
      <c r="K11" s="7">
        <f t="shared" si="1"/>
        <v>1.8994759014856226E-3</v>
      </c>
    </row>
    <row r="12" spans="1:11" ht="25.5" thickBot="1">
      <c r="A12" s="1"/>
      <c r="B12" s="1"/>
      <c r="C12" s="4"/>
      <c r="D12" s="4"/>
      <c r="E12" s="11">
        <f>SUM(E8:E11)</f>
        <v>1439581833</v>
      </c>
      <c r="F12" s="13"/>
      <c r="G12" s="10">
        <f>SUM(G8:G11)</f>
        <v>1</v>
      </c>
      <c r="H12" s="13"/>
      <c r="I12" s="11">
        <f>SUM(I8:I11)</f>
        <v>1439581833</v>
      </c>
      <c r="J12" s="4"/>
      <c r="K12" s="10">
        <f>SUM(K8:K11)</f>
        <v>1</v>
      </c>
    </row>
    <row r="13" spans="1:11" ht="25.5" thickTop="1">
      <c r="E13" s="14"/>
      <c r="F13" s="14"/>
      <c r="G13" s="14"/>
      <c r="H13" s="14"/>
      <c r="I13" s="1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topLeftCell="B1" workbookViewId="0">
      <selection activeCell="A3" sqref="A3:Y3"/>
    </sheetView>
  </sheetViews>
  <sheetFormatPr defaultRowHeight="24"/>
  <cols>
    <col min="1" max="1" width="36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20.42578125" style="1" bestFit="1" customWidth="1"/>
    <col min="16" max="16" width="0.7109375" style="1" customWidth="1"/>
    <col min="17" max="17" width="15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2.5703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8" t="s">
        <v>3</v>
      </c>
      <c r="C6" s="19" t="s">
        <v>74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6">
        <v>3755379</v>
      </c>
      <c r="D9" s="6"/>
      <c r="E9" s="6">
        <v>147827321467</v>
      </c>
      <c r="F9" s="6"/>
      <c r="G9" s="6">
        <v>147905374263.92499</v>
      </c>
      <c r="H9" s="6"/>
      <c r="I9" s="6">
        <v>22462048</v>
      </c>
      <c r="J9" s="6"/>
      <c r="K9" s="6">
        <v>850641738200</v>
      </c>
      <c r="L9" s="6"/>
      <c r="M9" s="6">
        <v>-23591332</v>
      </c>
      <c r="N9" s="6"/>
      <c r="O9" s="6">
        <v>904617308151</v>
      </c>
      <c r="P9" s="6"/>
      <c r="Q9" s="6">
        <v>2626095</v>
      </c>
      <c r="R9" s="6"/>
      <c r="S9" s="6">
        <v>37266</v>
      </c>
      <c r="T9" s="6"/>
      <c r="U9" s="6">
        <v>99464309111</v>
      </c>
      <c r="V9" s="6"/>
      <c r="W9" s="6">
        <v>97841547535</v>
      </c>
      <c r="X9" s="6"/>
      <c r="Y9" s="7">
        <v>1.8424915189284085E-2</v>
      </c>
    </row>
    <row r="10" spans="1:25">
      <c r="A10" s="1" t="s">
        <v>16</v>
      </c>
      <c r="C10" s="6">
        <v>11736144</v>
      </c>
      <c r="D10" s="6"/>
      <c r="E10" s="6">
        <v>2978286366264</v>
      </c>
      <c r="F10" s="6"/>
      <c r="G10" s="6">
        <v>3231319492332</v>
      </c>
      <c r="H10" s="6"/>
      <c r="I10" s="6">
        <v>912763</v>
      </c>
      <c r="J10" s="6"/>
      <c r="K10" s="6">
        <v>242116516346</v>
      </c>
      <c r="L10" s="6"/>
      <c r="M10" s="6">
        <v>-1380990</v>
      </c>
      <c r="N10" s="6"/>
      <c r="O10" s="6">
        <v>368178006390</v>
      </c>
      <c r="P10" s="6"/>
      <c r="Q10" s="6">
        <v>11267917</v>
      </c>
      <c r="R10" s="6"/>
      <c r="S10" s="6">
        <v>263639</v>
      </c>
      <c r="T10" s="6"/>
      <c r="U10" s="6">
        <v>2869274989956</v>
      </c>
      <c r="V10" s="6"/>
      <c r="W10" s="6">
        <v>2969956837650.1299</v>
      </c>
      <c r="X10" s="6"/>
      <c r="Y10" s="7">
        <v>0.55928390573352404</v>
      </c>
    </row>
    <row r="11" spans="1:25">
      <c r="A11" s="1" t="s">
        <v>17</v>
      </c>
      <c r="C11" s="6">
        <v>171714765</v>
      </c>
      <c r="D11" s="6"/>
      <c r="E11" s="6">
        <v>930822018621</v>
      </c>
      <c r="F11" s="6"/>
      <c r="G11" s="6">
        <v>945429282400.08606</v>
      </c>
      <c r="H11" s="6"/>
      <c r="I11" s="6">
        <v>70746047</v>
      </c>
      <c r="J11" s="6"/>
      <c r="K11" s="6">
        <v>11548545611</v>
      </c>
      <c r="L11" s="6"/>
      <c r="M11" s="6">
        <v>-1874509</v>
      </c>
      <c r="N11" s="6"/>
      <c r="O11" s="6">
        <v>10871436931</v>
      </c>
      <c r="P11" s="6"/>
      <c r="Q11" s="6">
        <v>240586303</v>
      </c>
      <c r="R11" s="6"/>
      <c r="S11" s="6">
        <v>4100</v>
      </c>
      <c r="T11" s="6"/>
      <c r="U11" s="6">
        <v>932204912963</v>
      </c>
      <c r="V11" s="6"/>
      <c r="W11" s="6">
        <v>985654175379.85205</v>
      </c>
      <c r="X11" s="6"/>
      <c r="Y11" s="7">
        <v>0.18561229911514954</v>
      </c>
    </row>
    <row r="12" spans="1:25">
      <c r="A12" s="1" t="s">
        <v>18</v>
      </c>
      <c r="C12" s="6">
        <v>27536368</v>
      </c>
      <c r="D12" s="6"/>
      <c r="E12" s="6">
        <v>300369321863</v>
      </c>
      <c r="F12" s="6"/>
      <c r="G12" s="6">
        <v>299249231583.96198</v>
      </c>
      <c r="H12" s="6"/>
      <c r="I12" s="6">
        <v>45715994</v>
      </c>
      <c r="J12" s="6"/>
      <c r="K12" s="6">
        <v>476683892256</v>
      </c>
      <c r="L12" s="6"/>
      <c r="M12" s="6">
        <v>-6034800</v>
      </c>
      <c r="N12" s="6"/>
      <c r="O12" s="6">
        <v>63325911724</v>
      </c>
      <c r="P12" s="6"/>
      <c r="Q12" s="6">
        <v>67217562</v>
      </c>
      <c r="R12" s="6"/>
      <c r="S12" s="6">
        <v>10290</v>
      </c>
      <c r="T12" s="6"/>
      <c r="U12" s="6">
        <v>712191372583</v>
      </c>
      <c r="V12" s="6"/>
      <c r="W12" s="6">
        <v>691504441660.66699</v>
      </c>
      <c r="X12" s="6"/>
      <c r="Y12" s="7">
        <v>0.130219840255341</v>
      </c>
    </row>
    <row r="13" spans="1:25">
      <c r="A13" s="1" t="s">
        <v>19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20000000</v>
      </c>
      <c r="J13" s="6"/>
      <c r="K13" s="6">
        <v>200000000000</v>
      </c>
      <c r="L13" s="6"/>
      <c r="M13" s="6">
        <v>0</v>
      </c>
      <c r="N13" s="6"/>
      <c r="O13" s="6">
        <v>0</v>
      </c>
      <c r="P13" s="6"/>
      <c r="Q13" s="6">
        <v>20000000</v>
      </c>
      <c r="R13" s="6"/>
      <c r="S13" s="6">
        <v>10000</v>
      </c>
      <c r="T13" s="6"/>
      <c r="U13" s="6">
        <v>200000000000</v>
      </c>
      <c r="V13" s="6"/>
      <c r="W13" s="6">
        <v>199992500000</v>
      </c>
      <c r="X13" s="6"/>
      <c r="Y13" s="7">
        <v>3.7661350865257397E-2</v>
      </c>
    </row>
    <row r="14" spans="1:25" ht="24.75" thickBot="1">
      <c r="C14" s="4"/>
      <c r="D14" s="4"/>
      <c r="E14" s="5">
        <f>SUM(E9:E13)</f>
        <v>4357305028215</v>
      </c>
      <c r="F14" s="4"/>
      <c r="G14" s="5">
        <f>SUM(G9:G13)</f>
        <v>4623903380579.9727</v>
      </c>
      <c r="H14" s="4"/>
      <c r="I14" s="4"/>
      <c r="J14" s="4"/>
      <c r="K14" s="5">
        <f>SUM(K9:K13)</f>
        <v>1780990692413</v>
      </c>
      <c r="L14" s="4"/>
      <c r="M14" s="4"/>
      <c r="N14" s="4"/>
      <c r="O14" s="5">
        <f>SUM(O9:O13)</f>
        <v>1346992663196</v>
      </c>
      <c r="P14" s="6"/>
      <c r="Q14" s="4"/>
      <c r="R14" s="4"/>
      <c r="S14" s="4"/>
      <c r="T14" s="4"/>
      <c r="U14" s="5">
        <f>SUM(U9:U13)</f>
        <v>4813135584613</v>
      </c>
      <c r="V14" s="4"/>
      <c r="W14" s="5">
        <f>SUM(W9:W13)</f>
        <v>4944949502225.6484</v>
      </c>
      <c r="X14" s="4"/>
      <c r="Y14" s="8">
        <f>SUM(Y9:Y13)</f>
        <v>0.93120231115855601</v>
      </c>
    </row>
    <row r="15" spans="1:25" ht="24.75" thickTop="1">
      <c r="C15" s="4"/>
      <c r="D15" s="4"/>
      <c r="E15" s="4"/>
      <c r="F15" s="4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3"/>
      <c r="X15" s="4"/>
      <c r="Y15" s="4"/>
    </row>
    <row r="16" spans="1:25">
      <c r="G16" s="2"/>
      <c r="W16" s="2"/>
      <c r="Y16" s="3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C18" sqref="C18"/>
    </sheetView>
  </sheetViews>
  <sheetFormatPr defaultRowHeight="24"/>
  <cols>
    <col min="1" max="1" width="25.57031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8" t="s">
        <v>23</v>
      </c>
      <c r="C6" s="19" t="s">
        <v>24</v>
      </c>
      <c r="D6" s="19" t="s">
        <v>24</v>
      </c>
      <c r="E6" s="19" t="s">
        <v>24</v>
      </c>
      <c r="F6" s="19" t="s">
        <v>24</v>
      </c>
      <c r="G6" s="19" t="s">
        <v>24</v>
      </c>
      <c r="H6" s="19" t="s">
        <v>24</v>
      </c>
      <c r="I6" s="19" t="s">
        <v>24</v>
      </c>
      <c r="K6" s="19" t="s">
        <v>74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23</v>
      </c>
      <c r="C7" s="19" t="s">
        <v>25</v>
      </c>
      <c r="E7" s="19" t="s">
        <v>26</v>
      </c>
      <c r="G7" s="19" t="s">
        <v>27</v>
      </c>
      <c r="I7" s="19" t="s">
        <v>21</v>
      </c>
      <c r="K7" s="19" t="s">
        <v>28</v>
      </c>
      <c r="M7" s="19" t="s">
        <v>29</v>
      </c>
      <c r="O7" s="19" t="s">
        <v>30</v>
      </c>
      <c r="Q7" s="19" t="s">
        <v>28</v>
      </c>
      <c r="S7" s="19" t="s">
        <v>22</v>
      </c>
    </row>
    <row r="8" spans="1:19">
      <c r="A8" s="1" t="s">
        <v>31</v>
      </c>
      <c r="C8" s="4" t="s">
        <v>32</v>
      </c>
      <c r="D8" s="4"/>
      <c r="E8" s="4" t="s">
        <v>33</v>
      </c>
      <c r="F8" s="4"/>
      <c r="G8" s="4" t="s">
        <v>34</v>
      </c>
      <c r="H8" s="4"/>
      <c r="I8" s="3">
        <v>8</v>
      </c>
      <c r="J8" s="4"/>
      <c r="K8" s="3">
        <v>9947147</v>
      </c>
      <c r="L8" s="4"/>
      <c r="M8" s="3">
        <v>1344007522</v>
      </c>
      <c r="N8" s="4"/>
      <c r="O8" s="3">
        <v>420000</v>
      </c>
      <c r="P8" s="4"/>
      <c r="Q8" s="3">
        <v>1353534669</v>
      </c>
      <c r="R8" s="4"/>
      <c r="S8" s="7">
        <v>2.5488927873544765E-4</v>
      </c>
    </row>
    <row r="9" spans="1:19">
      <c r="A9" s="1" t="s">
        <v>35</v>
      </c>
      <c r="C9" s="4" t="s">
        <v>36</v>
      </c>
      <c r="D9" s="4"/>
      <c r="E9" s="4" t="s">
        <v>33</v>
      </c>
      <c r="F9" s="4"/>
      <c r="G9" s="4" t="s">
        <v>37</v>
      </c>
      <c r="H9" s="4"/>
      <c r="I9" s="3">
        <v>8</v>
      </c>
      <c r="J9" s="4"/>
      <c r="K9" s="3">
        <v>113315910843</v>
      </c>
      <c r="L9" s="4"/>
      <c r="M9" s="3">
        <v>55005304046</v>
      </c>
      <c r="N9" s="4"/>
      <c r="O9" s="3">
        <v>164287420000</v>
      </c>
      <c r="P9" s="4"/>
      <c r="Q9" s="3">
        <v>4033794889</v>
      </c>
      <c r="R9" s="4"/>
      <c r="S9" s="7">
        <v>7.5961930888963827E-4</v>
      </c>
    </row>
    <row r="10" spans="1:19">
      <c r="A10" s="1" t="s">
        <v>38</v>
      </c>
      <c r="C10" s="4" t="s">
        <v>39</v>
      </c>
      <c r="D10" s="4"/>
      <c r="E10" s="4" t="s">
        <v>33</v>
      </c>
      <c r="F10" s="4"/>
      <c r="G10" s="4" t="s">
        <v>40</v>
      </c>
      <c r="H10" s="4"/>
      <c r="I10" s="3">
        <v>8</v>
      </c>
      <c r="J10" s="4"/>
      <c r="K10" s="3">
        <v>141745086042</v>
      </c>
      <c r="L10" s="4"/>
      <c r="M10" s="3">
        <v>0</v>
      </c>
      <c r="N10" s="4"/>
      <c r="O10" s="3">
        <v>420000</v>
      </c>
      <c r="P10" s="4"/>
      <c r="Q10" s="3">
        <v>141744666042</v>
      </c>
      <c r="R10" s="4"/>
      <c r="S10" s="7">
        <v>2.6692478973393982E-2</v>
      </c>
    </row>
    <row r="11" spans="1:19">
      <c r="A11" s="1" t="s">
        <v>35</v>
      </c>
      <c r="C11" s="4" t="s">
        <v>41</v>
      </c>
      <c r="D11" s="4"/>
      <c r="E11" s="4" t="s">
        <v>33</v>
      </c>
      <c r="F11" s="4"/>
      <c r="G11" s="4" t="s">
        <v>42</v>
      </c>
      <c r="H11" s="4"/>
      <c r="I11" s="3">
        <v>8</v>
      </c>
      <c r="J11" s="4"/>
      <c r="K11" s="3">
        <v>109779292424</v>
      </c>
      <c r="L11" s="4"/>
      <c r="M11" s="3">
        <v>298708195814</v>
      </c>
      <c r="N11" s="4"/>
      <c r="O11" s="3">
        <v>257256160000</v>
      </c>
      <c r="P11" s="4"/>
      <c r="Q11" s="3">
        <v>151231328238</v>
      </c>
      <c r="R11" s="4"/>
      <c r="S11" s="7">
        <v>2.8478948533521134E-2</v>
      </c>
    </row>
    <row r="12" spans="1:19">
      <c r="A12" s="1" t="s">
        <v>35</v>
      </c>
      <c r="C12" s="4" t="s">
        <v>43</v>
      </c>
      <c r="D12" s="4"/>
      <c r="E12" s="4" t="s">
        <v>33</v>
      </c>
      <c r="F12" s="4"/>
      <c r="G12" s="4" t="s">
        <v>42</v>
      </c>
      <c r="H12" s="4"/>
      <c r="I12" s="3">
        <v>8</v>
      </c>
      <c r="J12" s="4"/>
      <c r="K12" s="3">
        <v>579859499</v>
      </c>
      <c r="L12" s="4"/>
      <c r="M12" s="3">
        <v>646636074451</v>
      </c>
      <c r="N12" s="4"/>
      <c r="O12" s="3">
        <v>610778470000</v>
      </c>
      <c r="P12" s="4"/>
      <c r="Q12" s="3">
        <v>36437463950</v>
      </c>
      <c r="R12" s="4"/>
      <c r="S12" s="7">
        <v>6.861677885226283E-3</v>
      </c>
    </row>
    <row r="13" spans="1:19" ht="24.75" thickBot="1">
      <c r="C13" s="4"/>
      <c r="D13" s="4"/>
      <c r="E13" s="4"/>
      <c r="F13" s="4"/>
      <c r="G13" s="4"/>
      <c r="H13" s="4"/>
      <c r="I13" s="4"/>
      <c r="J13" s="4"/>
      <c r="K13" s="5">
        <f>SUM(K8:K12)</f>
        <v>365430095955</v>
      </c>
      <c r="L13" s="4"/>
      <c r="M13" s="5">
        <f>SUM(M8:M12)</f>
        <v>1001693581833</v>
      </c>
      <c r="N13" s="4"/>
      <c r="O13" s="5">
        <f>SUM(O8:O12)</f>
        <v>1032322890000</v>
      </c>
      <c r="P13" s="4"/>
      <c r="Q13" s="5">
        <f>SUM(Q8:Q12)</f>
        <v>334800787788</v>
      </c>
      <c r="R13" s="4"/>
      <c r="S13" s="10">
        <f>SUM(S8:S12)</f>
        <v>6.3047613979766479E-2</v>
      </c>
    </row>
    <row r="14" spans="1:19" ht="24.75" thickTop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0"/>
  <sheetViews>
    <sheetView rightToLeft="1" workbookViewId="0">
      <selection activeCell="G11" sqref="G11"/>
    </sheetView>
  </sheetViews>
  <sheetFormatPr defaultRowHeight="24"/>
  <cols>
    <col min="1" max="1" width="19.71093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9.140625" style="1"/>
    <col min="11" max="11" width="16.7109375" style="1" bestFit="1" customWidth="1"/>
    <col min="12" max="12" width="12.42578125" style="1" bestFit="1" customWidth="1"/>
    <col min="13" max="16384" width="9.140625" style="1"/>
  </cols>
  <sheetData>
    <row r="2" spans="1:12" ht="24.75">
      <c r="A2" s="17" t="s">
        <v>0</v>
      </c>
      <c r="B2" s="17"/>
      <c r="C2" s="17"/>
      <c r="D2" s="17"/>
      <c r="E2" s="17"/>
      <c r="F2" s="17"/>
      <c r="G2" s="17"/>
    </row>
    <row r="3" spans="1:12" ht="24.75">
      <c r="A3" s="17" t="s">
        <v>44</v>
      </c>
      <c r="B3" s="17"/>
      <c r="C3" s="17"/>
      <c r="D3" s="17"/>
      <c r="E3" s="17"/>
      <c r="F3" s="17"/>
      <c r="G3" s="17"/>
    </row>
    <row r="4" spans="1:12" ht="24.75">
      <c r="A4" s="17" t="s">
        <v>2</v>
      </c>
      <c r="B4" s="17"/>
      <c r="C4" s="17"/>
      <c r="D4" s="17"/>
      <c r="E4" s="17"/>
      <c r="F4" s="17"/>
      <c r="G4" s="17"/>
    </row>
    <row r="6" spans="1:12" ht="24.75">
      <c r="A6" s="19" t="s">
        <v>48</v>
      </c>
      <c r="C6" s="19" t="s">
        <v>28</v>
      </c>
      <c r="E6" s="19" t="s">
        <v>67</v>
      </c>
      <c r="G6" s="19" t="s">
        <v>13</v>
      </c>
      <c r="K6" s="2"/>
    </row>
    <row r="7" spans="1:12">
      <c r="A7" s="1" t="s">
        <v>72</v>
      </c>
      <c r="C7" s="6">
        <f>'سرمایه‌گذاری در سهام'!I13</f>
        <v>-83451949410</v>
      </c>
      <c r="E7" s="15">
        <f>C7/$C$9</f>
        <v>1.0175532285621238</v>
      </c>
      <c r="G7" s="7">
        <v>-1.5715155053913119E-2</v>
      </c>
      <c r="K7" s="2"/>
      <c r="L7" s="2"/>
    </row>
    <row r="8" spans="1:12">
      <c r="A8" s="1" t="s">
        <v>73</v>
      </c>
      <c r="C8" s="6">
        <f>'درآمد سپرده بانکی'!E12</f>
        <v>1439581833</v>
      </c>
      <c r="E8" s="15">
        <f>C8/$C$9</f>
        <v>-1.7553228562123893E-2</v>
      </c>
      <c r="G8" s="7">
        <v>2.7109314855238754E-4</v>
      </c>
      <c r="K8" s="2"/>
    </row>
    <row r="9" spans="1:12" ht="24.75" thickBot="1">
      <c r="C9" s="11">
        <f>SUM(C7:C8)</f>
        <v>-82012367577</v>
      </c>
      <c r="E9" s="16">
        <f>SUM(E7:E8)</f>
        <v>0.99999999999999989</v>
      </c>
      <c r="G9" s="10">
        <f>SUM(G7:G8)</f>
        <v>-1.5444061905360731E-2</v>
      </c>
      <c r="K9" s="2"/>
    </row>
    <row r="10" spans="1:12" ht="24.75" thickTop="1">
      <c r="E10" s="4"/>
      <c r="K10" s="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E8" sqref="E8:E11"/>
    </sheetView>
  </sheetViews>
  <sheetFormatPr defaultRowHeight="24"/>
  <cols>
    <col min="1" max="1" width="25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9" t="s">
        <v>45</v>
      </c>
      <c r="B6" s="19" t="s">
        <v>45</v>
      </c>
      <c r="C6" s="19" t="s">
        <v>45</v>
      </c>
      <c r="D6" s="19" t="s">
        <v>45</v>
      </c>
      <c r="E6" s="19" t="s">
        <v>45</v>
      </c>
      <c r="F6" s="19" t="s">
        <v>45</v>
      </c>
      <c r="G6" s="19" t="s">
        <v>45</v>
      </c>
      <c r="I6" s="19" t="s">
        <v>46</v>
      </c>
      <c r="J6" s="19" t="s">
        <v>46</v>
      </c>
      <c r="K6" s="19" t="s">
        <v>46</v>
      </c>
      <c r="L6" s="19" t="s">
        <v>46</v>
      </c>
      <c r="M6" s="19" t="s">
        <v>46</v>
      </c>
      <c r="O6" s="19" t="s">
        <v>47</v>
      </c>
      <c r="P6" s="19" t="s">
        <v>47</v>
      </c>
      <c r="Q6" s="19" t="s">
        <v>47</v>
      </c>
      <c r="R6" s="19" t="s">
        <v>47</v>
      </c>
      <c r="S6" s="19" t="s">
        <v>47</v>
      </c>
    </row>
    <row r="7" spans="1:19" ht="24.75">
      <c r="A7" s="19" t="s">
        <v>48</v>
      </c>
      <c r="C7" s="19" t="s">
        <v>49</v>
      </c>
      <c r="E7" s="19" t="s">
        <v>20</v>
      </c>
      <c r="G7" s="19" t="s">
        <v>21</v>
      </c>
      <c r="I7" s="19" t="s">
        <v>50</v>
      </c>
      <c r="K7" s="19" t="s">
        <v>51</v>
      </c>
      <c r="M7" s="19" t="s">
        <v>52</v>
      </c>
      <c r="O7" s="19" t="s">
        <v>50</v>
      </c>
      <c r="Q7" s="19" t="s">
        <v>51</v>
      </c>
      <c r="S7" s="19" t="s">
        <v>52</v>
      </c>
    </row>
    <row r="8" spans="1:19">
      <c r="A8" s="1" t="s">
        <v>31</v>
      </c>
      <c r="C8" s="3">
        <v>30</v>
      </c>
      <c r="D8" s="4"/>
      <c r="E8" s="4" t="s">
        <v>75</v>
      </c>
      <c r="F8" s="4"/>
      <c r="G8" s="3">
        <v>8</v>
      </c>
      <c r="H8" s="4"/>
      <c r="I8" s="3">
        <v>1344007522</v>
      </c>
      <c r="J8" s="4"/>
      <c r="K8" s="3">
        <v>0</v>
      </c>
      <c r="L8" s="4"/>
      <c r="M8" s="3">
        <v>1344007522</v>
      </c>
      <c r="N8" s="4"/>
      <c r="O8" s="3">
        <v>1344007522</v>
      </c>
      <c r="P8" s="4"/>
      <c r="Q8" s="3">
        <v>0</v>
      </c>
      <c r="R8" s="4"/>
      <c r="S8" s="3">
        <v>1344007522</v>
      </c>
    </row>
    <row r="9" spans="1:19">
      <c r="A9" s="1" t="s">
        <v>35</v>
      </c>
      <c r="C9" s="3">
        <v>17</v>
      </c>
      <c r="D9" s="4"/>
      <c r="E9" s="4" t="s">
        <v>75</v>
      </c>
      <c r="F9" s="4"/>
      <c r="G9" s="3">
        <v>8</v>
      </c>
      <c r="H9" s="4"/>
      <c r="I9" s="3">
        <v>5304046</v>
      </c>
      <c r="J9" s="4"/>
      <c r="K9" s="3">
        <v>0</v>
      </c>
      <c r="L9" s="4"/>
      <c r="M9" s="3">
        <v>5304046</v>
      </c>
      <c r="N9" s="4"/>
      <c r="O9" s="3">
        <v>5304046</v>
      </c>
      <c r="P9" s="4"/>
      <c r="Q9" s="3">
        <v>0</v>
      </c>
      <c r="R9" s="4"/>
      <c r="S9" s="3">
        <v>5304046</v>
      </c>
    </row>
    <row r="10" spans="1:19">
      <c r="A10" s="1" t="s">
        <v>35</v>
      </c>
      <c r="C10" s="3">
        <v>20</v>
      </c>
      <c r="D10" s="4"/>
      <c r="E10" s="4" t="s">
        <v>75</v>
      </c>
      <c r="F10" s="4"/>
      <c r="G10" s="3">
        <v>8</v>
      </c>
      <c r="H10" s="4"/>
      <c r="I10" s="3">
        <v>87535814</v>
      </c>
      <c r="J10" s="4"/>
      <c r="K10" s="3">
        <v>0</v>
      </c>
      <c r="L10" s="4"/>
      <c r="M10" s="3">
        <v>87535814</v>
      </c>
      <c r="N10" s="4"/>
      <c r="O10" s="3">
        <v>87535814</v>
      </c>
      <c r="P10" s="4"/>
      <c r="Q10" s="3">
        <v>0</v>
      </c>
      <c r="R10" s="4"/>
      <c r="S10" s="3">
        <v>87535814</v>
      </c>
    </row>
    <row r="11" spans="1:19">
      <c r="A11" s="1" t="s">
        <v>35</v>
      </c>
      <c r="C11" s="3">
        <v>20</v>
      </c>
      <c r="D11" s="4"/>
      <c r="E11" s="4" t="s">
        <v>75</v>
      </c>
      <c r="F11" s="4"/>
      <c r="G11" s="3">
        <v>8</v>
      </c>
      <c r="H11" s="4"/>
      <c r="I11" s="3">
        <v>2734451</v>
      </c>
      <c r="J11" s="4"/>
      <c r="K11" s="3">
        <v>0</v>
      </c>
      <c r="L11" s="4"/>
      <c r="M11" s="3">
        <v>2734451</v>
      </c>
      <c r="N11" s="4"/>
      <c r="O11" s="3">
        <v>2734451</v>
      </c>
      <c r="P11" s="4"/>
      <c r="Q11" s="3">
        <v>0</v>
      </c>
      <c r="R11" s="4"/>
      <c r="S11" s="3">
        <v>2734451</v>
      </c>
    </row>
    <row r="12" spans="1:19" ht="24.75" thickBot="1">
      <c r="C12" s="4"/>
      <c r="D12" s="4"/>
      <c r="E12" s="4"/>
      <c r="F12" s="4"/>
      <c r="G12" s="4"/>
      <c r="H12" s="4"/>
      <c r="I12" s="5">
        <f>SUM(I8:I11)</f>
        <v>1439581833</v>
      </c>
      <c r="J12" s="4"/>
      <c r="K12" s="5">
        <f>SUM(K8:K11)</f>
        <v>0</v>
      </c>
      <c r="L12" s="4"/>
      <c r="M12" s="5">
        <f>SUM(M8:M11)</f>
        <v>1439581833</v>
      </c>
      <c r="N12" s="4"/>
      <c r="O12" s="5">
        <f>SUM(O8:O11)</f>
        <v>1439581833</v>
      </c>
      <c r="P12" s="4"/>
      <c r="Q12" s="5">
        <f>SUM(Q8:Q11)</f>
        <v>0</v>
      </c>
      <c r="R12" s="4"/>
      <c r="S12" s="5">
        <f>SUM(S8:S11)</f>
        <v>1439581833</v>
      </c>
    </row>
    <row r="13" spans="1:19" ht="24.75" thickTop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1"/>
  <sheetViews>
    <sheetView rightToLeft="1" workbookViewId="0">
      <selection activeCell="M12" sqref="M12"/>
    </sheetView>
  </sheetViews>
  <sheetFormatPr defaultRowHeight="2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4.75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24.75">
      <c r="A6" s="18" t="s">
        <v>3</v>
      </c>
      <c r="C6" s="19" t="s">
        <v>53</v>
      </c>
      <c r="D6" s="19" t="s">
        <v>53</v>
      </c>
      <c r="E6" s="19" t="s">
        <v>53</v>
      </c>
      <c r="F6" s="19" t="s">
        <v>53</v>
      </c>
      <c r="G6" s="19" t="s">
        <v>53</v>
      </c>
      <c r="I6" s="19" t="s">
        <v>46</v>
      </c>
      <c r="J6" s="19" t="s">
        <v>46</v>
      </c>
      <c r="K6" s="19" t="s">
        <v>46</v>
      </c>
      <c r="L6" s="19" t="s">
        <v>46</v>
      </c>
      <c r="M6" s="19" t="s">
        <v>46</v>
      </c>
      <c r="O6" s="19" t="s">
        <v>47</v>
      </c>
      <c r="P6" s="19" t="s">
        <v>47</v>
      </c>
      <c r="Q6" s="19" t="s">
        <v>47</v>
      </c>
      <c r="R6" s="19" t="s">
        <v>47</v>
      </c>
      <c r="S6" s="19" t="s">
        <v>47</v>
      </c>
    </row>
    <row r="7" spans="1:21" ht="24.75">
      <c r="A7" s="19" t="s">
        <v>3</v>
      </c>
      <c r="C7" s="19" t="s">
        <v>54</v>
      </c>
      <c r="E7" s="19" t="s">
        <v>55</v>
      </c>
      <c r="G7" s="19" t="s">
        <v>56</v>
      </c>
      <c r="I7" s="19" t="s">
        <v>57</v>
      </c>
      <c r="K7" s="19" t="s">
        <v>51</v>
      </c>
      <c r="M7" s="19" t="s">
        <v>58</v>
      </c>
      <c r="O7" s="19" t="s">
        <v>57</v>
      </c>
      <c r="Q7" s="19" t="s">
        <v>51</v>
      </c>
      <c r="S7" s="19" t="s">
        <v>58</v>
      </c>
    </row>
    <row r="8" spans="1:21">
      <c r="A8" s="1" t="s">
        <v>17</v>
      </c>
      <c r="C8" s="4" t="s">
        <v>59</v>
      </c>
      <c r="D8" s="4"/>
      <c r="E8" s="3">
        <v>171847359</v>
      </c>
      <c r="F8" s="4"/>
      <c r="G8" s="3">
        <v>200</v>
      </c>
      <c r="H8" s="4"/>
      <c r="I8" s="3">
        <v>34369471800</v>
      </c>
      <c r="J8" s="4"/>
      <c r="K8" s="3">
        <v>4869513641</v>
      </c>
      <c r="L8" s="4"/>
      <c r="M8" s="3">
        <f>I8-K8</f>
        <v>29499958159</v>
      </c>
      <c r="N8" s="4"/>
      <c r="O8" s="3">
        <v>34369471800</v>
      </c>
      <c r="P8" s="4"/>
      <c r="Q8" s="3">
        <v>4869513641</v>
      </c>
      <c r="R8" s="4"/>
      <c r="S8" s="3">
        <f>O8-Q8</f>
        <v>29499958159</v>
      </c>
      <c r="T8" s="4"/>
      <c r="U8" s="4"/>
    </row>
    <row r="9" spans="1:21" ht="24.75" thickBot="1">
      <c r="C9" s="4"/>
      <c r="D9" s="4"/>
      <c r="E9" s="4"/>
      <c r="F9" s="4"/>
      <c r="G9" s="4"/>
      <c r="H9" s="4"/>
      <c r="I9" s="5">
        <f>SUM(I8)</f>
        <v>34369471800</v>
      </c>
      <c r="J9" s="4"/>
      <c r="K9" s="5">
        <f>SUM(K8)</f>
        <v>4869513641</v>
      </c>
      <c r="L9" s="4"/>
      <c r="M9" s="5">
        <f>SUM(M8)</f>
        <v>29499958159</v>
      </c>
      <c r="N9" s="4"/>
      <c r="O9" s="5">
        <f>SUM(O8)</f>
        <v>34369471800</v>
      </c>
      <c r="P9" s="4"/>
      <c r="Q9" s="5">
        <f>SUM(Q8)</f>
        <v>4869513641</v>
      </c>
      <c r="R9" s="4"/>
      <c r="S9" s="5">
        <f>SUM(S8)</f>
        <v>29499958159</v>
      </c>
      <c r="T9" s="4"/>
      <c r="U9" s="4"/>
    </row>
    <row r="10" spans="1:21" ht="24.75" thickTop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5"/>
  <sheetViews>
    <sheetView rightToLeft="1" workbookViewId="0">
      <selection activeCell="Q14" sqref="D14:Q16"/>
    </sheetView>
  </sheetViews>
  <sheetFormatPr defaultRowHeight="24"/>
  <cols>
    <col min="1" max="1" width="32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22.5703125" style="1" bestFit="1" customWidth="1"/>
    <col min="8" max="8" width="1" style="1" customWidth="1"/>
    <col min="9" max="9" width="39.710937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3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8" t="s">
        <v>3</v>
      </c>
      <c r="C6" s="19" t="s">
        <v>46</v>
      </c>
      <c r="D6" s="19" t="s">
        <v>46</v>
      </c>
      <c r="E6" s="19" t="s">
        <v>46</v>
      </c>
      <c r="F6" s="19" t="s">
        <v>46</v>
      </c>
      <c r="G6" s="19" t="s">
        <v>46</v>
      </c>
      <c r="H6" s="19" t="s">
        <v>46</v>
      </c>
      <c r="I6" s="19" t="s">
        <v>46</v>
      </c>
      <c r="K6" s="19" t="s">
        <v>47</v>
      </c>
      <c r="L6" s="19" t="s">
        <v>47</v>
      </c>
      <c r="M6" s="19" t="s">
        <v>47</v>
      </c>
      <c r="N6" s="19" t="s">
        <v>47</v>
      </c>
      <c r="O6" s="19" t="s">
        <v>47</v>
      </c>
      <c r="P6" s="19" t="s">
        <v>47</v>
      </c>
      <c r="Q6" s="19" t="s">
        <v>47</v>
      </c>
    </row>
    <row r="7" spans="1:17" ht="24.75">
      <c r="A7" s="19" t="s">
        <v>3</v>
      </c>
      <c r="C7" s="19" t="s">
        <v>7</v>
      </c>
      <c r="E7" s="19" t="s">
        <v>60</v>
      </c>
      <c r="G7" s="19" t="s">
        <v>61</v>
      </c>
      <c r="I7" s="19" t="s">
        <v>62</v>
      </c>
      <c r="K7" s="19" t="s">
        <v>7</v>
      </c>
      <c r="M7" s="19" t="s">
        <v>60</v>
      </c>
      <c r="O7" s="19" t="s">
        <v>61</v>
      </c>
      <c r="Q7" s="19" t="s">
        <v>62</v>
      </c>
    </row>
    <row r="8" spans="1:17">
      <c r="A8" s="1" t="s">
        <v>16</v>
      </c>
      <c r="C8" s="6">
        <v>11267917</v>
      </c>
      <c r="D8" s="6"/>
      <c r="E8" s="6">
        <v>2969956837650</v>
      </c>
      <c r="F8" s="6"/>
      <c r="G8" s="6">
        <v>3093697262299</v>
      </c>
      <c r="H8" s="6"/>
      <c r="I8" s="6">
        <f>E8-G8</f>
        <v>-123740424649</v>
      </c>
      <c r="J8" s="6"/>
      <c r="K8" s="6">
        <v>11267917</v>
      </c>
      <c r="L8" s="6"/>
      <c r="M8" s="6">
        <v>2969956837650</v>
      </c>
      <c r="N8" s="6"/>
      <c r="O8" s="6">
        <v>3093697262299</v>
      </c>
      <c r="P8" s="6"/>
      <c r="Q8" s="6">
        <f>M8-O8</f>
        <v>-123740424649</v>
      </c>
    </row>
    <row r="9" spans="1:17">
      <c r="A9" s="1" t="s">
        <v>17</v>
      </c>
      <c r="C9" s="6">
        <v>240586303</v>
      </c>
      <c r="D9" s="6"/>
      <c r="E9" s="6">
        <v>985654175381</v>
      </c>
      <c r="F9" s="6"/>
      <c r="G9" s="6">
        <v>946654034263</v>
      </c>
      <c r="H9" s="6"/>
      <c r="I9" s="6">
        <f>E9-G9</f>
        <v>39000141118</v>
      </c>
      <c r="J9" s="6"/>
      <c r="K9" s="6">
        <v>240586303</v>
      </c>
      <c r="L9" s="6"/>
      <c r="M9" s="6">
        <v>985654175381</v>
      </c>
      <c r="N9" s="6"/>
      <c r="O9" s="6">
        <v>946654034263</v>
      </c>
      <c r="P9" s="6"/>
      <c r="Q9" s="6">
        <f t="shared" ref="Q9:Q12" si="0">M9-O9</f>
        <v>39000141118</v>
      </c>
    </row>
    <row r="10" spans="1:17">
      <c r="A10" s="1" t="s">
        <v>15</v>
      </c>
      <c r="C10" s="6">
        <v>2626095</v>
      </c>
      <c r="D10" s="6"/>
      <c r="E10" s="6">
        <v>97841547537</v>
      </c>
      <c r="F10" s="6"/>
      <c r="G10" s="6">
        <v>99464740955</v>
      </c>
      <c r="H10" s="6"/>
      <c r="I10" s="6">
        <f t="shared" ref="I10:I12" si="1">E10-G10</f>
        <v>-1623193418</v>
      </c>
      <c r="J10" s="6"/>
      <c r="K10" s="6">
        <v>2626095</v>
      </c>
      <c r="L10" s="6"/>
      <c r="M10" s="6">
        <v>97841547537</v>
      </c>
      <c r="N10" s="6"/>
      <c r="O10" s="6">
        <v>99464740955</v>
      </c>
      <c r="P10" s="6"/>
      <c r="Q10" s="6">
        <f t="shared" si="0"/>
        <v>-1623193418</v>
      </c>
    </row>
    <row r="11" spans="1:17">
      <c r="A11" s="1" t="s">
        <v>18</v>
      </c>
      <c r="C11" s="6">
        <v>67217562</v>
      </c>
      <c r="D11" s="6"/>
      <c r="E11" s="6">
        <v>691504441660</v>
      </c>
      <c r="F11" s="6"/>
      <c r="G11" s="6">
        <v>711222432689</v>
      </c>
      <c r="H11" s="6"/>
      <c r="I11" s="6">
        <f t="shared" si="1"/>
        <v>-19717991029</v>
      </c>
      <c r="J11" s="6"/>
      <c r="K11" s="6">
        <v>67217562</v>
      </c>
      <c r="L11" s="6"/>
      <c r="M11" s="6">
        <v>691504441660</v>
      </c>
      <c r="N11" s="6"/>
      <c r="O11" s="6">
        <v>711222432689</v>
      </c>
      <c r="P11" s="6"/>
      <c r="Q11" s="6">
        <f t="shared" si="0"/>
        <v>-19717991029</v>
      </c>
    </row>
    <row r="12" spans="1:17">
      <c r="A12" s="1" t="s">
        <v>19</v>
      </c>
      <c r="C12" s="6">
        <v>20000000</v>
      </c>
      <c r="D12" s="6"/>
      <c r="E12" s="6">
        <v>199992500000</v>
      </c>
      <c r="F12" s="6"/>
      <c r="G12" s="6">
        <v>200000000000</v>
      </c>
      <c r="H12" s="6"/>
      <c r="I12" s="6">
        <f t="shared" si="1"/>
        <v>-7500000</v>
      </c>
      <c r="J12" s="6"/>
      <c r="K12" s="6">
        <v>20000000</v>
      </c>
      <c r="L12" s="6"/>
      <c r="M12" s="6">
        <v>199992500000</v>
      </c>
      <c r="N12" s="6"/>
      <c r="O12" s="6">
        <v>200000000000</v>
      </c>
      <c r="P12" s="6"/>
      <c r="Q12" s="6">
        <f t="shared" si="0"/>
        <v>-7500000</v>
      </c>
    </row>
    <row r="13" spans="1:17" ht="24.75" thickBot="1">
      <c r="C13" s="6"/>
      <c r="D13" s="6"/>
      <c r="E13" s="11">
        <f>SUM(E8:E12)</f>
        <v>4944949502228</v>
      </c>
      <c r="F13" s="6"/>
      <c r="G13" s="11">
        <f>SUM(G8:G12)</f>
        <v>5051038470206</v>
      </c>
      <c r="H13" s="6"/>
      <c r="I13" s="11">
        <f>SUM(I8:I12)</f>
        <v>-106088967978</v>
      </c>
      <c r="J13" s="6"/>
      <c r="K13" s="6"/>
      <c r="L13" s="6"/>
      <c r="M13" s="11">
        <f>SUM(M8:M12)</f>
        <v>4944949502228</v>
      </c>
      <c r="N13" s="6"/>
      <c r="O13" s="11">
        <f>SUM(O8:O12)</f>
        <v>5051038470206</v>
      </c>
      <c r="P13" s="6"/>
      <c r="Q13" s="11">
        <f>SUM(Q8:Q12)</f>
        <v>-106088967978</v>
      </c>
    </row>
    <row r="14" spans="1:17" ht="24.75" thickTop="1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4"/>
  <sheetViews>
    <sheetView rightToLeft="1" workbookViewId="0">
      <selection activeCell="Q13" sqref="K13:Q14"/>
    </sheetView>
  </sheetViews>
  <sheetFormatPr defaultRowHeight="24"/>
  <cols>
    <col min="1" max="1" width="32" style="1" bestFit="1" customWidth="1"/>
    <col min="2" max="2" width="1" style="1" customWidth="1"/>
    <col min="3" max="3" width="14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4.14062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8" t="s">
        <v>3</v>
      </c>
      <c r="C6" s="19" t="s">
        <v>46</v>
      </c>
      <c r="D6" s="19" t="s">
        <v>46</v>
      </c>
      <c r="E6" s="19" t="s">
        <v>46</v>
      </c>
      <c r="F6" s="19" t="s">
        <v>46</v>
      </c>
      <c r="G6" s="19" t="s">
        <v>46</v>
      </c>
      <c r="H6" s="19" t="s">
        <v>46</v>
      </c>
      <c r="I6" s="19" t="s">
        <v>46</v>
      </c>
      <c r="K6" s="19" t="s">
        <v>47</v>
      </c>
      <c r="L6" s="19" t="s">
        <v>47</v>
      </c>
      <c r="M6" s="19" t="s">
        <v>47</v>
      </c>
      <c r="N6" s="19" t="s">
        <v>47</v>
      </c>
      <c r="O6" s="19" t="s">
        <v>47</v>
      </c>
      <c r="P6" s="19" t="s">
        <v>47</v>
      </c>
      <c r="Q6" s="19" t="s">
        <v>47</v>
      </c>
    </row>
    <row r="7" spans="1:17" ht="24.75">
      <c r="A7" s="19" t="s">
        <v>3</v>
      </c>
      <c r="C7" s="19" t="s">
        <v>7</v>
      </c>
      <c r="E7" s="19" t="s">
        <v>60</v>
      </c>
      <c r="G7" s="19" t="s">
        <v>61</v>
      </c>
      <c r="I7" s="19" t="s">
        <v>63</v>
      </c>
      <c r="K7" s="19" t="s">
        <v>7</v>
      </c>
      <c r="M7" s="19" t="s">
        <v>60</v>
      </c>
      <c r="O7" s="19" t="s">
        <v>61</v>
      </c>
      <c r="Q7" s="19" t="s">
        <v>63</v>
      </c>
    </row>
    <row r="8" spans="1:17">
      <c r="A8" s="1" t="s">
        <v>16</v>
      </c>
      <c r="C8" s="6">
        <v>1380990</v>
      </c>
      <c r="D8" s="6"/>
      <c r="E8" s="6">
        <v>368178006390</v>
      </c>
      <c r="F8" s="6"/>
      <c r="G8" s="6">
        <v>379738746381</v>
      </c>
      <c r="H8" s="6"/>
      <c r="I8" s="6">
        <v>-11560739991</v>
      </c>
      <c r="J8" s="6"/>
      <c r="K8" s="6">
        <v>1380990</v>
      </c>
      <c r="L8" s="6"/>
      <c r="M8" s="6">
        <v>368178006390</v>
      </c>
      <c r="N8" s="6"/>
      <c r="O8" s="6">
        <v>379738746381</v>
      </c>
      <c r="P8" s="6"/>
      <c r="Q8" s="6">
        <v>-11560739991</v>
      </c>
    </row>
    <row r="9" spans="1:17">
      <c r="A9" s="1" t="s">
        <v>17</v>
      </c>
      <c r="C9" s="6">
        <v>1874509</v>
      </c>
      <c r="D9" s="6"/>
      <c r="E9" s="6">
        <v>10871436931</v>
      </c>
      <c r="F9" s="6"/>
      <c r="G9" s="6">
        <v>10323793748</v>
      </c>
      <c r="H9" s="6"/>
      <c r="I9" s="6">
        <v>547643183</v>
      </c>
      <c r="J9" s="6"/>
      <c r="K9" s="6">
        <v>1874509</v>
      </c>
      <c r="L9" s="6"/>
      <c r="M9" s="6">
        <v>10871436931</v>
      </c>
      <c r="N9" s="6"/>
      <c r="O9" s="6">
        <v>10323793748</v>
      </c>
      <c r="P9" s="6"/>
      <c r="Q9" s="6">
        <v>547643183</v>
      </c>
    </row>
    <row r="10" spans="1:17">
      <c r="A10" s="1" t="s">
        <v>15</v>
      </c>
      <c r="C10" s="6">
        <v>23591332</v>
      </c>
      <c r="D10" s="6"/>
      <c r="E10" s="6">
        <v>904617308151</v>
      </c>
      <c r="F10" s="6"/>
      <c r="G10" s="6">
        <v>899082371508</v>
      </c>
      <c r="H10" s="6"/>
      <c r="I10" s="6">
        <v>5534936643</v>
      </c>
      <c r="J10" s="6"/>
      <c r="K10" s="6">
        <v>23591332</v>
      </c>
      <c r="L10" s="6"/>
      <c r="M10" s="6">
        <v>904617308151</v>
      </c>
      <c r="N10" s="6"/>
      <c r="O10" s="6">
        <v>899082371508</v>
      </c>
      <c r="P10" s="6"/>
      <c r="Q10" s="6">
        <v>5534936643</v>
      </c>
    </row>
    <row r="11" spans="1:17">
      <c r="A11" s="1" t="s">
        <v>18</v>
      </c>
      <c r="C11" s="6">
        <v>6034800</v>
      </c>
      <c r="D11" s="6"/>
      <c r="E11" s="6">
        <v>63325911724</v>
      </c>
      <c r="F11" s="6"/>
      <c r="G11" s="6">
        <v>64710691150</v>
      </c>
      <c r="H11" s="6"/>
      <c r="I11" s="6">
        <v>-1384779426</v>
      </c>
      <c r="J11" s="6"/>
      <c r="K11" s="6">
        <v>6034800</v>
      </c>
      <c r="L11" s="6"/>
      <c r="M11" s="6">
        <v>63325911724</v>
      </c>
      <c r="N11" s="6"/>
      <c r="O11" s="6">
        <v>64710691150</v>
      </c>
      <c r="P11" s="6"/>
      <c r="Q11" s="6">
        <v>-1384779426</v>
      </c>
    </row>
    <row r="12" spans="1:17" ht="24.75" thickBot="1">
      <c r="C12" s="6"/>
      <c r="D12" s="6"/>
      <c r="E12" s="11">
        <f>SUM(E8:E11)</f>
        <v>1346992663196</v>
      </c>
      <c r="F12" s="6"/>
      <c r="G12" s="11">
        <f>SUM(G8:G11)</f>
        <v>1353855602787</v>
      </c>
      <c r="H12" s="6"/>
      <c r="I12" s="11">
        <f>SUM(I8:I11)</f>
        <v>-6862939591</v>
      </c>
      <c r="J12" s="6"/>
      <c r="K12" s="6"/>
      <c r="L12" s="6"/>
      <c r="M12" s="11">
        <f>SUM(M8:M11)</f>
        <v>1346992663196</v>
      </c>
      <c r="N12" s="6"/>
      <c r="O12" s="11">
        <f>SUM(O8:O11)</f>
        <v>1353855602787</v>
      </c>
      <c r="P12" s="6"/>
      <c r="Q12" s="11">
        <f>SUM(Q8:Q11)</f>
        <v>-6862939591</v>
      </c>
    </row>
    <row r="13" spans="1:17" ht="24.75" thickTop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8"/>
  <sheetViews>
    <sheetView rightToLeft="1" workbookViewId="0">
      <selection activeCell="K12" sqref="K12"/>
    </sheetView>
  </sheetViews>
  <sheetFormatPr defaultRowHeight="24"/>
  <cols>
    <col min="1" max="1" width="32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3" ht="24.75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3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3" ht="24.75">
      <c r="A6" s="18" t="s">
        <v>3</v>
      </c>
      <c r="C6" s="19" t="s">
        <v>46</v>
      </c>
      <c r="D6" s="19" t="s">
        <v>46</v>
      </c>
      <c r="E6" s="19" t="s">
        <v>46</v>
      </c>
      <c r="F6" s="19" t="s">
        <v>46</v>
      </c>
      <c r="G6" s="19" t="s">
        <v>46</v>
      </c>
      <c r="H6" s="19" t="s">
        <v>46</v>
      </c>
      <c r="I6" s="19" t="s">
        <v>46</v>
      </c>
      <c r="J6" s="19" t="s">
        <v>46</v>
      </c>
      <c r="K6" s="19" t="s">
        <v>46</v>
      </c>
      <c r="M6" s="19" t="s">
        <v>47</v>
      </c>
      <c r="N6" s="19" t="s">
        <v>47</v>
      </c>
      <c r="O6" s="19" t="s">
        <v>47</v>
      </c>
      <c r="P6" s="19" t="s">
        <v>47</v>
      </c>
      <c r="Q6" s="19" t="s">
        <v>47</v>
      </c>
      <c r="R6" s="19" t="s">
        <v>47</v>
      </c>
      <c r="S6" s="19" t="s">
        <v>47</v>
      </c>
      <c r="T6" s="19" t="s">
        <v>47</v>
      </c>
      <c r="U6" s="19" t="s">
        <v>47</v>
      </c>
    </row>
    <row r="7" spans="1:23" ht="24.75">
      <c r="A7" s="19" t="s">
        <v>3</v>
      </c>
      <c r="C7" s="19" t="s">
        <v>64</v>
      </c>
      <c r="E7" s="19" t="s">
        <v>65</v>
      </c>
      <c r="G7" s="19" t="s">
        <v>66</v>
      </c>
      <c r="I7" s="19" t="s">
        <v>28</v>
      </c>
      <c r="K7" s="19" t="s">
        <v>67</v>
      </c>
      <c r="M7" s="19" t="s">
        <v>64</v>
      </c>
      <c r="O7" s="19" t="s">
        <v>65</v>
      </c>
      <c r="Q7" s="19" t="s">
        <v>66</v>
      </c>
      <c r="S7" s="19" t="s">
        <v>28</v>
      </c>
      <c r="U7" s="19" t="s">
        <v>67</v>
      </c>
    </row>
    <row r="8" spans="1:23">
      <c r="A8" s="1" t="s">
        <v>16</v>
      </c>
      <c r="C8" s="6">
        <v>0</v>
      </c>
      <c r="D8" s="6"/>
      <c r="E8" s="6">
        <v>-123740424648</v>
      </c>
      <c r="F8" s="6"/>
      <c r="G8" s="6">
        <v>-11560739991</v>
      </c>
      <c r="H8" s="6"/>
      <c r="I8" s="6">
        <f>C8+E8+G8</f>
        <v>-135301164639</v>
      </c>
      <c r="J8" s="6"/>
      <c r="K8" s="7">
        <f>I8/$I$13</f>
        <v>1.6213062198734802</v>
      </c>
      <c r="L8" s="6"/>
      <c r="M8" s="6">
        <v>0</v>
      </c>
      <c r="N8" s="6"/>
      <c r="O8" s="6">
        <v>-123740424648</v>
      </c>
      <c r="P8" s="6"/>
      <c r="Q8" s="6">
        <v>-11560739991</v>
      </c>
      <c r="R8" s="6"/>
      <c r="S8" s="6">
        <f>M8+O8+Q8</f>
        <v>-135301164639</v>
      </c>
      <c r="T8" s="6"/>
      <c r="U8" s="7">
        <f>S8/$S$13</f>
        <v>1.6213062198734802</v>
      </c>
      <c r="V8" s="6"/>
      <c r="W8" s="6"/>
    </row>
    <row r="9" spans="1:23">
      <c r="A9" s="1" t="s">
        <v>17</v>
      </c>
      <c r="C9" s="6">
        <v>29499958159</v>
      </c>
      <c r="D9" s="6"/>
      <c r="E9" s="6">
        <v>39000141115</v>
      </c>
      <c r="F9" s="6"/>
      <c r="G9" s="6">
        <v>547643183</v>
      </c>
      <c r="H9" s="6"/>
      <c r="I9" s="6">
        <f t="shared" ref="I9:I11" si="0">C9+E9+G9</f>
        <v>69047742457</v>
      </c>
      <c r="J9" s="6"/>
      <c r="K9" s="7">
        <f t="shared" ref="K9:K12" si="1">I9/$I$13</f>
        <v>-0.82739520101283637</v>
      </c>
      <c r="L9" s="6"/>
      <c r="M9" s="6">
        <v>29499958159</v>
      </c>
      <c r="N9" s="6"/>
      <c r="O9" s="6">
        <v>39000141115</v>
      </c>
      <c r="P9" s="6"/>
      <c r="Q9" s="6">
        <v>547643183</v>
      </c>
      <c r="R9" s="6"/>
      <c r="S9" s="6">
        <f t="shared" ref="S9:S12" si="2">M9+O9+Q9</f>
        <v>69047742457</v>
      </c>
      <c r="T9" s="6"/>
      <c r="U9" s="7">
        <f t="shared" ref="U9:U12" si="3">S9/$S$13</f>
        <v>-0.82739520101283637</v>
      </c>
      <c r="V9" s="6"/>
      <c r="W9" s="6"/>
    </row>
    <row r="10" spans="1:23">
      <c r="A10" s="1" t="s">
        <v>15</v>
      </c>
      <c r="C10" s="6">
        <v>0</v>
      </c>
      <c r="D10" s="6"/>
      <c r="E10" s="6">
        <v>-1623193417</v>
      </c>
      <c r="F10" s="6"/>
      <c r="G10" s="6">
        <v>5534936643</v>
      </c>
      <c r="H10" s="6"/>
      <c r="I10" s="6">
        <f t="shared" si="0"/>
        <v>3911743226</v>
      </c>
      <c r="J10" s="6"/>
      <c r="K10" s="7">
        <f t="shared" si="1"/>
        <v>-4.6874198309994876E-2</v>
      </c>
      <c r="L10" s="6"/>
      <c r="M10" s="6">
        <v>0</v>
      </c>
      <c r="N10" s="6"/>
      <c r="O10" s="6">
        <v>-1623193417</v>
      </c>
      <c r="P10" s="6"/>
      <c r="Q10" s="6">
        <v>5534936643</v>
      </c>
      <c r="R10" s="6"/>
      <c r="S10" s="6">
        <f t="shared" si="2"/>
        <v>3911743226</v>
      </c>
      <c r="T10" s="6"/>
      <c r="U10" s="7">
        <f t="shared" si="3"/>
        <v>-4.6874198309994876E-2</v>
      </c>
      <c r="V10" s="6"/>
      <c r="W10" s="6"/>
    </row>
    <row r="11" spans="1:23">
      <c r="A11" s="1" t="s">
        <v>18</v>
      </c>
      <c r="C11" s="6">
        <v>0</v>
      </c>
      <c r="D11" s="6"/>
      <c r="E11" s="6">
        <v>-19717991028</v>
      </c>
      <c r="F11" s="6"/>
      <c r="G11" s="6">
        <v>-1384779426</v>
      </c>
      <c r="H11" s="6"/>
      <c r="I11" s="6">
        <f t="shared" si="0"/>
        <v>-21102770454</v>
      </c>
      <c r="J11" s="6"/>
      <c r="K11" s="7">
        <f t="shared" si="1"/>
        <v>0.25287330737262881</v>
      </c>
      <c r="L11" s="6"/>
      <c r="M11" s="6">
        <v>0</v>
      </c>
      <c r="N11" s="6"/>
      <c r="O11" s="6">
        <v>-19717991028</v>
      </c>
      <c r="P11" s="6"/>
      <c r="Q11" s="6">
        <v>-1384779426</v>
      </c>
      <c r="R11" s="6"/>
      <c r="S11" s="6">
        <f t="shared" si="2"/>
        <v>-21102770454</v>
      </c>
      <c r="T11" s="6"/>
      <c r="U11" s="7">
        <f t="shared" si="3"/>
        <v>0.25287330737262881</v>
      </c>
      <c r="V11" s="6"/>
      <c r="W11" s="6"/>
    </row>
    <row r="12" spans="1:23">
      <c r="A12" s="1" t="s">
        <v>19</v>
      </c>
      <c r="C12" s="6">
        <v>0</v>
      </c>
      <c r="D12" s="6"/>
      <c r="E12" s="6">
        <v>-7500000</v>
      </c>
      <c r="F12" s="6"/>
      <c r="G12" s="6">
        <v>0</v>
      </c>
      <c r="H12" s="6"/>
      <c r="I12" s="6">
        <f>C12+E12+G12</f>
        <v>-7500000</v>
      </c>
      <c r="J12" s="6"/>
      <c r="K12" s="7">
        <f t="shared" si="1"/>
        <v>8.9872076722287794E-5</v>
      </c>
      <c r="L12" s="6"/>
      <c r="M12" s="6">
        <v>0</v>
      </c>
      <c r="N12" s="6"/>
      <c r="O12" s="6">
        <v>-7500000</v>
      </c>
      <c r="P12" s="6"/>
      <c r="Q12" s="6">
        <v>0</v>
      </c>
      <c r="R12" s="6"/>
      <c r="S12" s="6">
        <f t="shared" si="2"/>
        <v>-7500000</v>
      </c>
      <c r="T12" s="6"/>
      <c r="U12" s="7">
        <f t="shared" si="3"/>
        <v>8.9872076722287794E-5</v>
      </c>
      <c r="V12" s="6"/>
      <c r="W12" s="6"/>
    </row>
    <row r="13" spans="1:23" ht="24.75" thickBot="1">
      <c r="C13" s="11">
        <f>SUM(C8:C12)</f>
        <v>29499958159</v>
      </c>
      <c r="D13" s="6"/>
      <c r="E13" s="11">
        <f>SUM(E8:E12)</f>
        <v>-106088967978</v>
      </c>
      <c r="F13" s="6"/>
      <c r="G13" s="11">
        <f>SUM(G8:G12)</f>
        <v>-6862939591</v>
      </c>
      <c r="H13" s="6"/>
      <c r="I13" s="11">
        <f>SUM(I8:I12)</f>
        <v>-83451949410</v>
      </c>
      <c r="J13" s="6"/>
      <c r="K13" s="10">
        <f>SUM(K8:K12)</f>
        <v>1.0000000000000002</v>
      </c>
      <c r="L13" s="6"/>
      <c r="M13" s="11">
        <f>SUM(M8:M12)</f>
        <v>29499958159</v>
      </c>
      <c r="N13" s="6"/>
      <c r="O13" s="11">
        <f>SUM(O8:O12)</f>
        <v>-106088967978</v>
      </c>
      <c r="P13" s="6"/>
      <c r="Q13" s="11">
        <f>SUM(Q8:Q12)</f>
        <v>-6862939591</v>
      </c>
      <c r="R13" s="6"/>
      <c r="S13" s="11">
        <f>SUM(S8:S12)</f>
        <v>-83451949410</v>
      </c>
      <c r="T13" s="6"/>
      <c r="U13" s="10">
        <f>SUM(U8:U12)</f>
        <v>1.0000000000000002</v>
      </c>
      <c r="V13" s="6"/>
      <c r="W13" s="6"/>
    </row>
    <row r="14" spans="1:23" ht="24.75" thickTop="1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3:23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3:23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2022-07-26T07:07:21Z</dcterms:created>
  <dcterms:modified xsi:type="dcterms:W3CDTF">2022-08-01T09:07:39Z</dcterms:modified>
</cp:coreProperties>
</file>