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oh.Gholami\Documents\MyJabberFiles\a.ghayouri@emofid.com\بازارگردانی\پرتفوی\14-پرتفوی اردیبشهت ماه منتهی به 14040231- بازارگردانی\"/>
    </mc:Choice>
  </mc:AlternateContent>
  <xr:revisionPtr revIDLastSave="0" documentId="13_ncr:1_{9EF1F746-0A92-4F4A-9F25-53C251A8F296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سهام" sheetId="1" r:id="rId1"/>
    <sheet name="واحد های صندوق" sheetId="16" r:id="rId2"/>
    <sheet name="اوراق مشارکت" sheetId="3" r:id="rId3"/>
    <sheet name="سپرده" sheetId="6" r:id="rId4"/>
    <sheet name=" درآمدها" sheetId="15" r:id="rId5"/>
    <sheet name="سرمایه‌گذاری در سهام" sheetId="11" r:id="rId6"/>
    <sheet name="سرمایه گذاری در صندوق" sheetId="17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مبالغ تخصیص یافته" sheetId="18" r:id="rId11"/>
    <sheet name="درآمد سود سهام" sheetId="8" r:id="rId12"/>
    <sheet name="سود اوراق بهادار " sheetId="7" r:id="rId13"/>
    <sheet name="سود سپرده بانکی" sheetId="19" r:id="rId14"/>
    <sheet name="درآمد ناشی از فروش" sheetId="10" r:id="rId15"/>
    <sheet name="درآمد ناشی از تغییر قیمت اوراق" sheetId="9" r:id="rId16"/>
  </sheets>
  <definedNames>
    <definedName name="_xlnm._FilterDatabase" localSheetId="6" hidden="1">'سرمایه گذاری در صندوق'!$A$8:$W$29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" i="12" l="1"/>
  <c r="O17" i="12"/>
  <c r="O18" i="12"/>
  <c r="O19" i="12"/>
  <c r="O20" i="12"/>
  <c r="O21" i="12"/>
  <c r="O22" i="12"/>
  <c r="O23" i="12"/>
  <c r="O24" i="12"/>
  <c r="M14" i="12"/>
  <c r="M15" i="12"/>
  <c r="M23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8" i="12"/>
  <c r="G16" i="12"/>
  <c r="G17" i="12"/>
  <c r="G18" i="12"/>
  <c r="G19" i="12"/>
  <c r="G20" i="12"/>
  <c r="G21" i="12"/>
  <c r="G22" i="12"/>
  <c r="G23" i="12"/>
  <c r="G24" i="12"/>
  <c r="E11" i="12"/>
  <c r="E18" i="12"/>
  <c r="E19" i="12"/>
  <c r="I19" i="12" s="1"/>
  <c r="Q23" i="17"/>
  <c r="Q8" i="17"/>
  <c r="O9" i="17"/>
  <c r="O10" i="17"/>
  <c r="O15" i="17"/>
  <c r="O16" i="17"/>
  <c r="O24" i="17"/>
  <c r="O25" i="17"/>
  <c r="M30" i="17"/>
  <c r="C30" i="17"/>
  <c r="G19" i="17"/>
  <c r="G24" i="17"/>
  <c r="G25" i="17"/>
  <c r="E14" i="17"/>
  <c r="E26" i="17"/>
  <c r="E9" i="17"/>
  <c r="E29" i="17"/>
  <c r="E25" i="17"/>
  <c r="E24" i="17"/>
  <c r="E12" i="17"/>
  <c r="E15" i="17"/>
  <c r="E21" i="17"/>
  <c r="E10" i="17"/>
  <c r="Q13" i="11"/>
  <c r="O13" i="11"/>
  <c r="O8" i="11"/>
  <c r="M9" i="11"/>
  <c r="M10" i="11"/>
  <c r="M11" i="11"/>
  <c r="M12" i="11"/>
  <c r="M13" i="11"/>
  <c r="M8" i="11"/>
  <c r="G11" i="11"/>
  <c r="E9" i="11"/>
  <c r="E10" i="11"/>
  <c r="E13" i="11"/>
  <c r="E8" i="11"/>
  <c r="Q21" i="10"/>
  <c r="Q11" i="17" s="1"/>
  <c r="Q9" i="10"/>
  <c r="Q11" i="11" s="1"/>
  <c r="Q10" i="10"/>
  <c r="Q11" i="10"/>
  <c r="Q21" i="17" s="1"/>
  <c r="Q12" i="10"/>
  <c r="Q12" i="11" s="1"/>
  <c r="Q13" i="10"/>
  <c r="Q22" i="17" s="1"/>
  <c r="Q14" i="10"/>
  <c r="Q10" i="17" s="1"/>
  <c r="Q15" i="10"/>
  <c r="Q16" i="10"/>
  <c r="Q29" i="17" s="1"/>
  <c r="Q17" i="10"/>
  <c r="Q15" i="17" s="1"/>
  <c r="Q18" i="10"/>
  <c r="Q27" i="17" s="1"/>
  <c r="Q19" i="10"/>
  <c r="Q20" i="17" s="1"/>
  <c r="Q20" i="10"/>
  <c r="Q10" i="11" s="1"/>
  <c r="Q22" i="10"/>
  <c r="Q25" i="17" s="1"/>
  <c r="Q23" i="10"/>
  <c r="Q12" i="17" s="1"/>
  <c r="Q24" i="10"/>
  <c r="Q13" i="17" s="1"/>
  <c r="Q25" i="10"/>
  <c r="Q8" i="11" s="1"/>
  <c r="Q26" i="10"/>
  <c r="Q14" i="17" s="1"/>
  <c r="Q27" i="10"/>
  <c r="Q9" i="11" s="1"/>
  <c r="Q28" i="10"/>
  <c r="Q26" i="17" s="1"/>
  <c r="Q29" i="10"/>
  <c r="Q16" i="17" s="1"/>
  <c r="Q30" i="10"/>
  <c r="Q17" i="17" s="1"/>
  <c r="Q31" i="10"/>
  <c r="Q32" i="10"/>
  <c r="Q24" i="17" s="1"/>
  <c r="Q33" i="10"/>
  <c r="Q18" i="17" s="1"/>
  <c r="Q34" i="10"/>
  <c r="O10" i="12" s="1"/>
  <c r="Q35" i="10"/>
  <c r="O11" i="12" s="1"/>
  <c r="Q36" i="10"/>
  <c r="O12" i="12" s="1"/>
  <c r="Q37" i="10"/>
  <c r="O13" i="12" s="1"/>
  <c r="Q38" i="10"/>
  <c r="O14" i="12" s="1"/>
  <c r="Q39" i="10"/>
  <c r="O15" i="12" s="1"/>
  <c r="Q40" i="10"/>
  <c r="O8" i="12" s="1"/>
  <c r="Q41" i="10"/>
  <c r="O9" i="12" s="1"/>
  <c r="Q8" i="10"/>
  <c r="Q9" i="17" s="1"/>
  <c r="I9" i="10"/>
  <c r="I10" i="10"/>
  <c r="G23" i="17" s="1"/>
  <c r="I11" i="10"/>
  <c r="G21" i="17" s="1"/>
  <c r="I12" i="10"/>
  <c r="G12" i="11" s="1"/>
  <c r="I13" i="10"/>
  <c r="G22" i="17" s="1"/>
  <c r="I14" i="10"/>
  <c r="G10" i="17" s="1"/>
  <c r="I15" i="10"/>
  <c r="G28" i="17" s="1"/>
  <c r="I16" i="10"/>
  <c r="G29" i="17" s="1"/>
  <c r="I17" i="10"/>
  <c r="G15" i="17" s="1"/>
  <c r="I18" i="10"/>
  <c r="G27" i="17" s="1"/>
  <c r="I19" i="10"/>
  <c r="G20" i="17" s="1"/>
  <c r="I20" i="10"/>
  <c r="G10" i="11" s="1"/>
  <c r="I21" i="10"/>
  <c r="G11" i="17" s="1"/>
  <c r="I22" i="10"/>
  <c r="I23" i="10"/>
  <c r="G12" i="17" s="1"/>
  <c r="I24" i="10"/>
  <c r="G13" i="17" s="1"/>
  <c r="I25" i="10"/>
  <c r="G8" i="11" s="1"/>
  <c r="I26" i="10"/>
  <c r="G14" i="17" s="1"/>
  <c r="I27" i="10"/>
  <c r="G9" i="11" s="1"/>
  <c r="I28" i="10"/>
  <c r="G26" i="17" s="1"/>
  <c r="I29" i="10"/>
  <c r="G16" i="17" s="1"/>
  <c r="I30" i="10"/>
  <c r="G17" i="17" s="1"/>
  <c r="I31" i="10"/>
  <c r="G8" i="17" s="1"/>
  <c r="I32" i="10"/>
  <c r="I33" i="10"/>
  <c r="G18" i="17" s="1"/>
  <c r="I34" i="10"/>
  <c r="G10" i="12" s="1"/>
  <c r="I35" i="10"/>
  <c r="G11" i="12" s="1"/>
  <c r="I36" i="10"/>
  <c r="G12" i="12" s="1"/>
  <c r="I37" i="10"/>
  <c r="G13" i="12" s="1"/>
  <c r="I38" i="10"/>
  <c r="G14" i="12" s="1"/>
  <c r="I39" i="10"/>
  <c r="G15" i="12" s="1"/>
  <c r="I40" i="10"/>
  <c r="G8" i="12" s="1"/>
  <c r="I41" i="10"/>
  <c r="G9" i="12" s="1"/>
  <c r="I42" i="10"/>
  <c r="G13" i="11" s="1"/>
  <c r="I8" i="10"/>
  <c r="G9" i="17" s="1"/>
  <c r="Q9" i="9"/>
  <c r="O17" i="17" s="1"/>
  <c r="Q10" i="9"/>
  <c r="O8" i="17" s="1"/>
  <c r="Q11" i="9"/>
  <c r="O18" i="17" s="1"/>
  <c r="Q12" i="9"/>
  <c r="O21" i="17" s="1"/>
  <c r="Q13" i="9"/>
  <c r="O12" i="11" s="1"/>
  <c r="Q14" i="9"/>
  <c r="O22" i="17" s="1"/>
  <c r="Q15" i="9"/>
  <c r="O27" i="17" s="1"/>
  <c r="Q16" i="9"/>
  <c r="O12" i="17" s="1"/>
  <c r="Q17" i="9"/>
  <c r="O13" i="17" s="1"/>
  <c r="Q18" i="9"/>
  <c r="O10" i="11" s="1"/>
  <c r="Q19" i="9"/>
  <c r="O11" i="17" s="1"/>
  <c r="Q20" i="9"/>
  <c r="O11" i="11" s="1"/>
  <c r="Q21" i="9"/>
  <c r="O19" i="17" s="1"/>
  <c r="S19" i="17" s="1"/>
  <c r="Q22" i="9"/>
  <c r="O20" i="17" s="1"/>
  <c r="Q23" i="9"/>
  <c r="O28" i="17" s="1"/>
  <c r="Q24" i="9"/>
  <c r="O29" i="17" s="1"/>
  <c r="Q25" i="9"/>
  <c r="Q26" i="9"/>
  <c r="Q27" i="9"/>
  <c r="O14" i="17" s="1"/>
  <c r="Q28" i="9"/>
  <c r="O9" i="11" s="1"/>
  <c r="Q29" i="9"/>
  <c r="O26" i="17" s="1"/>
  <c r="Q30" i="9"/>
  <c r="O23" i="17" s="1"/>
  <c r="Q31" i="9"/>
  <c r="M8" i="12" s="1"/>
  <c r="Q32" i="9"/>
  <c r="M20" i="12" s="1"/>
  <c r="Q33" i="9"/>
  <c r="M19" i="12" s="1"/>
  <c r="Q34" i="9"/>
  <c r="M18" i="12" s="1"/>
  <c r="Q35" i="9"/>
  <c r="M17" i="12" s="1"/>
  <c r="Q36" i="9"/>
  <c r="M11" i="12" s="1"/>
  <c r="Q37" i="9"/>
  <c r="M21" i="12" s="1"/>
  <c r="Q38" i="9"/>
  <c r="M22" i="12" s="1"/>
  <c r="Q39" i="9"/>
  <c r="M12" i="12" s="1"/>
  <c r="Q40" i="9"/>
  <c r="M13" i="12" s="1"/>
  <c r="Q41" i="9"/>
  <c r="Q42" i="9"/>
  <c r="Q43" i="9"/>
  <c r="M24" i="12" s="1"/>
  <c r="Q44" i="9"/>
  <c r="Q45" i="9"/>
  <c r="M16" i="12" s="1"/>
  <c r="Q46" i="9"/>
  <c r="M10" i="12" s="1"/>
  <c r="Q47" i="9"/>
  <c r="M9" i="12" s="1"/>
  <c r="Q8" i="9"/>
  <c r="I9" i="9"/>
  <c r="E17" i="17" s="1"/>
  <c r="I10" i="9"/>
  <c r="E8" i="17" s="1"/>
  <c r="I11" i="9"/>
  <c r="E18" i="17" s="1"/>
  <c r="I12" i="9"/>
  <c r="I13" i="9"/>
  <c r="E12" i="11" s="1"/>
  <c r="I14" i="9"/>
  <c r="E22" i="17" s="1"/>
  <c r="I15" i="9"/>
  <c r="E27" i="17" s="1"/>
  <c r="I16" i="9"/>
  <c r="I17" i="9"/>
  <c r="E13" i="17" s="1"/>
  <c r="I18" i="9"/>
  <c r="I19" i="9"/>
  <c r="E11" i="17" s="1"/>
  <c r="I20" i="9"/>
  <c r="E11" i="11" s="1"/>
  <c r="I21" i="9"/>
  <c r="E19" i="17" s="1"/>
  <c r="I22" i="9"/>
  <c r="E20" i="17" s="1"/>
  <c r="I23" i="9"/>
  <c r="E28" i="17" s="1"/>
  <c r="I24" i="9"/>
  <c r="I25" i="9"/>
  <c r="I26" i="9"/>
  <c r="I27" i="9"/>
  <c r="I28" i="9"/>
  <c r="I29" i="9"/>
  <c r="I30" i="9"/>
  <c r="E23" i="17" s="1"/>
  <c r="I31" i="9"/>
  <c r="E8" i="12" s="1"/>
  <c r="I32" i="9"/>
  <c r="E20" i="12" s="1"/>
  <c r="I20" i="12" s="1"/>
  <c r="I33" i="9"/>
  <c r="I34" i="9"/>
  <c r="I35" i="9"/>
  <c r="E17" i="12" s="1"/>
  <c r="I17" i="12" s="1"/>
  <c r="I36" i="9"/>
  <c r="I37" i="9"/>
  <c r="E21" i="12" s="1"/>
  <c r="I38" i="9"/>
  <c r="E22" i="12" s="1"/>
  <c r="I39" i="9"/>
  <c r="E12" i="12" s="1"/>
  <c r="I40" i="9"/>
  <c r="E13" i="12" s="1"/>
  <c r="I41" i="9"/>
  <c r="E14" i="12" s="1"/>
  <c r="I42" i="9"/>
  <c r="E23" i="12" s="1"/>
  <c r="I23" i="12" s="1"/>
  <c r="I43" i="9"/>
  <c r="E24" i="12" s="1"/>
  <c r="I44" i="9"/>
  <c r="E15" i="12" s="1"/>
  <c r="I45" i="9"/>
  <c r="E16" i="12" s="1"/>
  <c r="I46" i="9"/>
  <c r="E10" i="12" s="1"/>
  <c r="I47" i="9"/>
  <c r="E9" i="12" s="1"/>
  <c r="I8" i="9"/>
  <c r="E16" i="17" s="1"/>
  <c r="G43" i="10"/>
  <c r="E43" i="10"/>
  <c r="O43" i="10"/>
  <c r="M43" i="10"/>
  <c r="S13" i="11" l="1"/>
  <c r="S13" i="17"/>
  <c r="S8" i="11"/>
  <c r="S29" i="17"/>
  <c r="S11" i="17"/>
  <c r="Q21" i="12"/>
  <c r="S10" i="11"/>
  <c r="S12" i="11"/>
  <c r="S9" i="11"/>
  <c r="S11" i="11"/>
  <c r="S21" i="17"/>
  <c r="S27" i="17"/>
  <c r="Q24" i="12"/>
  <c r="Q16" i="12"/>
  <c r="Q20" i="12"/>
  <c r="Q43" i="10"/>
  <c r="I8" i="11"/>
  <c r="I15" i="12"/>
  <c r="Q19" i="12"/>
  <c r="I43" i="10"/>
  <c r="Q18" i="12"/>
  <c r="I21" i="12"/>
  <c r="I22" i="12"/>
  <c r="Q13" i="12"/>
  <c r="I13" i="11"/>
  <c r="S25" i="17"/>
  <c r="S9" i="17"/>
  <c r="Q12" i="12"/>
  <c r="S15" i="17"/>
  <c r="I19" i="17"/>
  <c r="S8" i="17"/>
  <c r="S22" i="17"/>
  <c r="S14" i="17"/>
  <c r="Q28" i="17"/>
  <c r="S28" i="17" s="1"/>
  <c r="I12" i="12"/>
  <c r="Q10" i="12"/>
  <c r="Q11" i="12"/>
  <c r="I11" i="11"/>
  <c r="I23" i="17"/>
  <c r="I11" i="12"/>
  <c r="Q8" i="12"/>
  <c r="Q17" i="12"/>
  <c r="Q9" i="12"/>
  <c r="S17" i="17"/>
  <c r="I12" i="17"/>
  <c r="I17" i="17"/>
  <c r="I11" i="17"/>
  <c r="S23" i="17"/>
  <c r="I13" i="12"/>
  <c r="I10" i="17"/>
  <c r="I25" i="17"/>
  <c r="S20" i="17"/>
  <c r="S12" i="17"/>
  <c r="I18" i="12"/>
  <c r="I10" i="12"/>
  <c r="I28" i="17"/>
  <c r="I13" i="17"/>
  <c r="I20" i="17"/>
  <c r="I21" i="17"/>
  <c r="I8" i="12"/>
  <c r="I9" i="12"/>
  <c r="Q23" i="12"/>
  <c r="Q15" i="12"/>
  <c r="S24" i="17"/>
  <c r="S16" i="17"/>
  <c r="I14" i="12"/>
  <c r="G14" i="11"/>
  <c r="I15" i="17"/>
  <c r="I29" i="17"/>
  <c r="S26" i="17"/>
  <c r="S18" i="17"/>
  <c r="S10" i="17"/>
  <c r="I24" i="12"/>
  <c r="I16" i="12"/>
  <c r="Q22" i="12"/>
  <c r="Q14" i="12"/>
  <c r="I16" i="17"/>
  <c r="I24" i="17"/>
  <c r="I8" i="17"/>
  <c r="I22" i="17"/>
  <c r="I14" i="17"/>
  <c r="I27" i="17"/>
  <c r="G30" i="17"/>
  <c r="I9" i="17"/>
  <c r="I18" i="17"/>
  <c r="I26" i="17"/>
  <c r="O30" i="17"/>
  <c r="E30" i="17"/>
  <c r="I12" i="11"/>
  <c r="I9" i="11"/>
  <c r="I10" i="11"/>
  <c r="I48" i="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8" i="19"/>
  <c r="C117" i="19"/>
  <c r="M117" i="19"/>
  <c r="K117" i="19"/>
  <c r="I117" i="19"/>
  <c r="E117" i="19"/>
  <c r="E18" i="7"/>
  <c r="C18" i="7"/>
  <c r="F11" i="15"/>
  <c r="E11" i="14"/>
  <c r="C11" i="14"/>
  <c r="C117" i="13"/>
  <c r="E10" i="13" s="1"/>
  <c r="E22" i="13"/>
  <c r="E39" i="13"/>
  <c r="E64" i="13"/>
  <c r="E72" i="13"/>
  <c r="E77" i="13"/>
  <c r="E96" i="13"/>
  <c r="E104" i="13"/>
  <c r="E109" i="13"/>
  <c r="C14" i="11"/>
  <c r="O14" i="11"/>
  <c r="M14" i="11"/>
  <c r="E14" i="11"/>
  <c r="K76" i="6"/>
  <c r="G76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8" i="6"/>
  <c r="E76" i="6"/>
  <c r="C76" i="6"/>
  <c r="E101" i="13" l="1"/>
  <c r="E69" i="13"/>
  <c r="E32" i="13"/>
  <c r="E61" i="13"/>
  <c r="E14" i="13"/>
  <c r="E93" i="13"/>
  <c r="E8" i="13"/>
  <c r="E85" i="13"/>
  <c r="E53" i="13"/>
  <c r="E88" i="13"/>
  <c r="E56" i="13"/>
  <c r="E112" i="13"/>
  <c r="E80" i="13"/>
  <c r="E48" i="13"/>
  <c r="E45" i="13"/>
  <c r="S30" i="17"/>
  <c r="U25" i="17" s="1"/>
  <c r="Q30" i="17"/>
  <c r="G117" i="19"/>
  <c r="I30" i="17"/>
  <c r="K26" i="17" s="1"/>
  <c r="U11" i="17"/>
  <c r="U23" i="17"/>
  <c r="I14" i="11"/>
  <c r="K13" i="11" s="1"/>
  <c r="E111" i="13"/>
  <c r="E103" i="13"/>
  <c r="E95" i="13"/>
  <c r="E87" i="13"/>
  <c r="E79" i="13"/>
  <c r="E71" i="13"/>
  <c r="E63" i="13"/>
  <c r="E55" i="13"/>
  <c r="E47" i="13"/>
  <c r="E38" i="13"/>
  <c r="E17" i="13"/>
  <c r="E110" i="13"/>
  <c r="E102" i="13"/>
  <c r="E94" i="13"/>
  <c r="E86" i="13"/>
  <c r="E78" i="13"/>
  <c r="E70" i="13"/>
  <c r="E62" i="13"/>
  <c r="E54" i="13"/>
  <c r="E46" i="13"/>
  <c r="E33" i="13"/>
  <c r="E16" i="13"/>
  <c r="E52" i="13"/>
  <c r="E108" i="13"/>
  <c r="E92" i="13"/>
  <c r="E76" i="13"/>
  <c r="E60" i="13"/>
  <c r="E31" i="13"/>
  <c r="E115" i="13"/>
  <c r="E107" i="13"/>
  <c r="E99" i="13"/>
  <c r="E91" i="13"/>
  <c r="E83" i="13"/>
  <c r="E75" i="13"/>
  <c r="E67" i="13"/>
  <c r="E59" i="13"/>
  <c r="E51" i="13"/>
  <c r="E43" i="13"/>
  <c r="E30" i="13"/>
  <c r="E114" i="13"/>
  <c r="E106" i="13"/>
  <c r="E98" i="13"/>
  <c r="E90" i="13"/>
  <c r="E82" i="13"/>
  <c r="E74" i="13"/>
  <c r="E66" i="13"/>
  <c r="E58" i="13"/>
  <c r="E50" i="13"/>
  <c r="E41" i="13"/>
  <c r="E25" i="13"/>
  <c r="E116" i="13"/>
  <c r="E100" i="13"/>
  <c r="E84" i="13"/>
  <c r="E68" i="13"/>
  <c r="E44" i="13"/>
  <c r="E9" i="13"/>
  <c r="E113" i="13"/>
  <c r="E105" i="13"/>
  <c r="E97" i="13"/>
  <c r="E89" i="13"/>
  <c r="E81" i="13"/>
  <c r="E73" i="13"/>
  <c r="E65" i="13"/>
  <c r="E57" i="13"/>
  <c r="E49" i="13"/>
  <c r="E40" i="13"/>
  <c r="E24" i="13"/>
  <c r="F10" i="15"/>
  <c r="E23" i="13"/>
  <c r="E15" i="13"/>
  <c r="E37" i="13"/>
  <c r="E29" i="13"/>
  <c r="E21" i="13"/>
  <c r="E13" i="13"/>
  <c r="E36" i="13"/>
  <c r="E28" i="13"/>
  <c r="E20" i="13"/>
  <c r="E12" i="13"/>
  <c r="E35" i="13"/>
  <c r="E27" i="13"/>
  <c r="E19" i="13"/>
  <c r="E11" i="13"/>
  <c r="E42" i="13"/>
  <c r="E34" i="13"/>
  <c r="E26" i="13"/>
  <c r="E18" i="13"/>
  <c r="Q14" i="11"/>
  <c r="S14" i="11"/>
  <c r="U13" i="11" s="1"/>
  <c r="I76" i="6"/>
  <c r="U16" i="17" l="1"/>
  <c r="U20" i="17"/>
  <c r="K25" i="17"/>
  <c r="K27" i="17"/>
  <c r="K8" i="17"/>
  <c r="K14" i="17"/>
  <c r="K10" i="17"/>
  <c r="K24" i="17"/>
  <c r="K22" i="17"/>
  <c r="K21" i="17"/>
  <c r="K23" i="17"/>
  <c r="K12" i="17"/>
  <c r="K11" i="17"/>
  <c r="K17" i="17"/>
  <c r="K19" i="17"/>
  <c r="K28" i="17"/>
  <c r="K29" i="17"/>
  <c r="K13" i="17"/>
  <c r="K9" i="17"/>
  <c r="K18" i="17"/>
  <c r="K20" i="17"/>
  <c r="U9" i="17"/>
  <c r="U17" i="17"/>
  <c r="U13" i="17"/>
  <c r="U18" i="17"/>
  <c r="U10" i="17"/>
  <c r="U27" i="17"/>
  <c r="U26" i="17"/>
  <c r="U21" i="17"/>
  <c r="U14" i="17"/>
  <c r="U22" i="17"/>
  <c r="U29" i="17"/>
  <c r="U8" i="17"/>
  <c r="U12" i="17"/>
  <c r="U15" i="17"/>
  <c r="U19" i="17"/>
  <c r="U28" i="17"/>
  <c r="K15" i="17"/>
  <c r="K16" i="17"/>
  <c r="U24" i="17"/>
  <c r="U11" i="11"/>
  <c r="U12" i="11"/>
  <c r="U8" i="11"/>
  <c r="U9" i="11"/>
  <c r="U10" i="11"/>
  <c r="K10" i="11"/>
  <c r="K11" i="11"/>
  <c r="K9" i="11"/>
  <c r="K12" i="11"/>
  <c r="K8" i="11"/>
  <c r="F7" i="15"/>
  <c r="E117" i="13"/>
  <c r="K30" i="17" l="1"/>
  <c r="U30" i="17"/>
  <c r="U14" i="11"/>
  <c r="K14" i="11"/>
  <c r="Y26" i="3" l="1"/>
  <c r="U26" i="3"/>
  <c r="K26" i="3"/>
  <c r="O26" i="3"/>
  <c r="Q17" i="3"/>
  <c r="Q18" i="3"/>
  <c r="Q19" i="3"/>
  <c r="Q20" i="3"/>
  <c r="Q21" i="3"/>
  <c r="Q22" i="3"/>
  <c r="Q23" i="3"/>
  <c r="Q24" i="3"/>
  <c r="Q25" i="3"/>
  <c r="Q10" i="3"/>
  <c r="Q11" i="3"/>
  <c r="Q12" i="3"/>
  <c r="Q13" i="3"/>
  <c r="Q14" i="3"/>
  <c r="Q15" i="3"/>
  <c r="Q16" i="3"/>
  <c r="Q9" i="3"/>
  <c r="G26" i="3"/>
  <c r="E26" i="3"/>
  <c r="Y29" i="16" l="1"/>
  <c r="W29" i="16"/>
  <c r="U29" i="16"/>
  <c r="O29" i="16"/>
  <c r="K2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9" i="16"/>
  <c r="Y15" i="1"/>
  <c r="Q13" i="1"/>
  <c r="Q14" i="1"/>
  <c r="Q12" i="1"/>
  <c r="Q11" i="1"/>
  <c r="Q10" i="1"/>
  <c r="G29" i="16"/>
  <c r="E29" i="16"/>
  <c r="G117" i="13" l="1"/>
  <c r="Q25" i="12"/>
  <c r="O25" i="12"/>
  <c r="M25" i="12"/>
  <c r="K25" i="12"/>
  <c r="I25" i="12"/>
  <c r="F9" i="15" s="1"/>
  <c r="G25" i="12"/>
  <c r="E25" i="12"/>
  <c r="C25" i="12"/>
  <c r="Q48" i="9"/>
  <c r="O48" i="9"/>
  <c r="M48" i="9"/>
  <c r="G48" i="9"/>
  <c r="E48" i="9"/>
  <c r="S11" i="8"/>
  <c r="Q11" i="8"/>
  <c r="O11" i="8"/>
  <c r="M11" i="8"/>
  <c r="K11" i="8"/>
  <c r="I11" i="8"/>
  <c r="M18" i="7"/>
  <c r="K18" i="7"/>
  <c r="I18" i="7"/>
  <c r="G18" i="7"/>
  <c r="W26" i="3"/>
  <c r="W15" i="1"/>
  <c r="U15" i="1"/>
  <c r="O15" i="1"/>
  <c r="K15" i="1"/>
  <c r="G15" i="1"/>
  <c r="E15" i="1"/>
  <c r="I26" i="13" l="1"/>
  <c r="I66" i="13"/>
  <c r="I90" i="13"/>
  <c r="I114" i="13"/>
  <c r="I11" i="13"/>
  <c r="I19" i="13"/>
  <c r="I27" i="13"/>
  <c r="I35" i="13"/>
  <c r="I43" i="13"/>
  <c r="I51" i="13"/>
  <c r="I59" i="13"/>
  <c r="I67" i="13"/>
  <c r="I75" i="13"/>
  <c r="I83" i="13"/>
  <c r="I91" i="13"/>
  <c r="I99" i="13"/>
  <c r="I107" i="13"/>
  <c r="I115" i="13"/>
  <c r="I30" i="13"/>
  <c r="I38" i="13"/>
  <c r="I54" i="13"/>
  <c r="I70" i="13"/>
  <c r="I86" i="13"/>
  <c r="I102" i="13"/>
  <c r="I95" i="13"/>
  <c r="I12" i="13"/>
  <c r="I20" i="13"/>
  <c r="I28" i="13"/>
  <c r="I36" i="13"/>
  <c r="I44" i="13"/>
  <c r="I52" i="13"/>
  <c r="I60" i="13"/>
  <c r="I68" i="13"/>
  <c r="I76" i="13"/>
  <c r="I84" i="13"/>
  <c r="I92" i="13"/>
  <c r="I100" i="13"/>
  <c r="I108" i="13"/>
  <c r="I116" i="13"/>
  <c r="I22" i="13"/>
  <c r="I13" i="13"/>
  <c r="I21" i="13"/>
  <c r="I29" i="13"/>
  <c r="I37" i="13"/>
  <c r="I45" i="13"/>
  <c r="I53" i="13"/>
  <c r="I61" i="13"/>
  <c r="I69" i="13"/>
  <c r="I77" i="13"/>
  <c r="I85" i="13"/>
  <c r="I93" i="13"/>
  <c r="I101" i="13"/>
  <c r="I109" i="13"/>
  <c r="I8" i="13"/>
  <c r="I14" i="13"/>
  <c r="I46" i="13"/>
  <c r="I62" i="13"/>
  <c r="I78" i="13"/>
  <c r="I94" i="13"/>
  <c r="I110" i="13"/>
  <c r="I15" i="13"/>
  <c r="I23" i="13"/>
  <c r="I31" i="13"/>
  <c r="I39" i="13"/>
  <c r="I47" i="13"/>
  <c r="I55" i="13"/>
  <c r="I63" i="13"/>
  <c r="I71" i="13"/>
  <c r="I79" i="13"/>
  <c r="I87" i="13"/>
  <c r="I111" i="13"/>
  <c r="I103" i="13"/>
  <c r="I16" i="13"/>
  <c r="I24" i="13"/>
  <c r="I32" i="13"/>
  <c r="I40" i="13"/>
  <c r="I48" i="13"/>
  <c r="I56" i="13"/>
  <c r="I64" i="13"/>
  <c r="I72" i="13"/>
  <c r="I80" i="13"/>
  <c r="I88" i="13"/>
  <c r="I96" i="13"/>
  <c r="I104" i="13"/>
  <c r="I112" i="13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0" i="13"/>
  <c r="I18" i="13"/>
  <c r="I34" i="13"/>
  <c r="I42" i="13"/>
  <c r="I50" i="13"/>
  <c r="I58" i="13"/>
  <c r="I74" i="13"/>
  <c r="I82" i="13"/>
  <c r="I98" i="13"/>
  <c r="I106" i="13"/>
  <c r="I117" i="13" l="1"/>
  <c r="F8" i="15" l="1"/>
  <c r="J12" i="15" s="1"/>
  <c r="F12" i="15" l="1"/>
  <c r="H9" i="15" l="1"/>
  <c r="H7" i="15"/>
  <c r="H10" i="15"/>
  <c r="H11" i="15"/>
  <c r="H8" i="15"/>
  <c r="H12" i="15" l="1"/>
</calcChain>
</file>

<file path=xl/sharedStrings.xml><?xml version="1.0" encoding="utf-8"?>
<sst xmlns="http://schemas.openxmlformats.org/spreadsheetml/2006/main" count="1680" uniqueCount="160">
  <si>
    <t>صندوق سرمایه‌گذاری اختصاصی بازارگردانی مفید</t>
  </si>
  <si>
    <t>صورت وضعیت پورتفوی</t>
  </si>
  <si>
    <t>برای ماه منتهی به 1405/02/31</t>
  </si>
  <si>
    <t>نام شرکت</t>
  </si>
  <si>
    <t>1405/01/31</t>
  </si>
  <si>
    <t>تغییرات طی دوره</t>
  </si>
  <si>
    <t>1405/02/31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</si>
  <si>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</si>
  <si>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</si>
  <si>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</si>
  <si>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</si>
  <si>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</si>
  <si>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</si>
  <si>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</si>
  <si>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</si>
  <si>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</si>
  <si>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</si>
  <si>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</si>
  <si>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ارمغان فیروزه آسیا-ثابت</t>
  </si>
  <si>
    <t>صندوق س شاخصی آرام مفید</t>
  </si>
  <si>
    <t>صندوق س. آوند مفید-د</t>
  </si>
  <si>
    <t>صندوق س.اعتماد آفرین پارسیان-د</t>
  </si>
  <si>
    <t>نیان الکترونیک</t>
  </si>
  <si>
    <t>صندوق س صنایع مفید1- بخشی</t>
  </si>
  <si>
    <t>صندوق س صنایع مفید2-بخشی</t>
  </si>
  <si>
    <t>صندوق س.درآمد ثابت پاسارگاد-د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</si>
  <si>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</si>
  <si>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</si>
  <si>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</si>
  <si>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</si>
  <si>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</si>
  <si>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</si>
  <si>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</si>
  <si>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</si>
  <si>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</si>
  <si>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</si>
  <si>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</si>
  <si>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 با درآمد ثابت کیان</t>
  </si>
  <si>
    <t>مجتمع کاشی و سنگ پرسپولیس یزد</t>
  </si>
  <si>
    <t>صندوق س سپر سرمایه بیدار- ثابت</t>
  </si>
  <si>
    <t/>
  </si>
  <si>
    <t>اطلاعات اوراق بهادار با درآمد ثابت</t>
  </si>
  <si>
    <t>نام اوراق</t>
  </si>
  <si>
    <t>قیمت بازار هر ورقه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</si>
  <si>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</si>
  <si>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</si>
  <si>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</si>
  <si>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</si>
  <si>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</si>
  <si>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</si>
  <si>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</si>
  <si>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</si>
  <si>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</si>
  <si>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</si>
  <si>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</si>
  <si>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</si>
  <si>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</si>
  <si>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</si>
  <si>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</si>
  <si>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صکوک مرابحه شدوص810-3ماهه23%</t>
  </si>
  <si>
    <t>صکوک مرابحه دعبید802-3ماهه23%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</si>
  <si>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</si>
  <si>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</si>
  <si>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</si>
  <si>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</si>
  <si>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</si>
  <si>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</si>
  <si>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خاورمیانه ظفر</t>
  </si>
  <si>
    <t>بانک خاورمیانه آفریقا</t>
  </si>
  <si>
    <t>بانک تجارت کار</t>
  </si>
  <si>
    <t>بانک شهر مرکزی قم</t>
  </si>
  <si>
    <t>بانک ملی بورس اوراق بهادار</t>
  </si>
  <si>
    <t>بانک تجارت حافظ جنوبی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</si>
  <si>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</si>
  <si>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</si>
  <si>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</si>
  <si>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</si>
  <si>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</si>
  <si>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</si>
  <si>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</si>
  <si>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</si>
  <si>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</si>
  <si>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</si>
  <si>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</si>
  <si>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</si>
  <si>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</si>
  <si>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</si>
  <si>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</si>
  <si>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</si>
  <si>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</si>
  <si>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</si>
  <si>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</si>
  <si>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</si>
  <si>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</si>
  <si>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</si>
  <si>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</si>
  <si>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ص.س.درآمد ثابت کیمیا-د</t>
  </si>
  <si>
    <t>صندوق س.درآمد ثابت کارآمد-د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</si>
  <si>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</si>
  <si>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</si>
  <si>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</si>
  <si>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</si>
  <si>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</si>
  <si>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</si>
  <si>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</si>
  <si>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</si>
  <si>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</si>
  <si>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</si>
  <si>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</si>
  <si>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</si>
  <si>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1405/02/01</t>
  </si>
  <si>
    <t>3-1-سرمایه‌گذاری در اوراق بهادار با درآمد ثابت یا علی‌الحساب</t>
  </si>
  <si>
    <t>2-1-سرمایه‌گذاری در واحدهای صندوق های سرمایه گذاری</t>
  </si>
  <si>
    <t>1- سرمایه گذاری ها</t>
  </si>
  <si>
    <t>1-1-سرمایه‌گذاری در سهام و حق تقدم سهام</t>
  </si>
  <si>
    <t>4-1- سرمایه‌گذاری در  سپرده‌ بانکی</t>
  </si>
  <si>
    <t>یادداشت</t>
  </si>
  <si>
    <t>1-2</t>
  </si>
  <si>
    <t>2-2</t>
  </si>
  <si>
    <t>3-2</t>
  </si>
  <si>
    <t>4-2</t>
  </si>
  <si>
    <t>5-2</t>
  </si>
  <si>
    <t>اختیارخ اطلس-70000-14040804</t>
  </si>
  <si>
    <t>طی اردیبهشت ماه</t>
  </si>
  <si>
    <t>از ابتدای سال مالی تا پایان اردیبهشت ماه</t>
  </si>
  <si>
    <t>درآمد حاصل از سرمایه گذاری در سهام و حق تقدم سهام</t>
  </si>
  <si>
    <t>1-2-درآمد حاصل از سرمایه­گذاری در سهام و حق تقدم سهام: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</si>
  <si>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</si>
  <si>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</si>
  <si>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</si>
  <si>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</si>
  <si>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</si>
  <si>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</si>
  <si>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</si>
  <si>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</si>
  <si>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</si>
  <si>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</si>
  <si>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</si>
  <si>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</si>
  <si>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هزینه  کارمزد خرید و نگهداری اوراق صعبید069 - صندوق آوند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</si>
  <si>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</si>
  <si>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</si>
  <si>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</si>
  <si>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</si>
  <si>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</si>
  <si>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</si>
  <si>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</si>
  <si>
    <t>درآمد حاصل از سرمایه گذاری در سپرده بانکی و گواهی سپرده</t>
  </si>
  <si>
    <t>5-2-سایر درآمدها:</t>
  </si>
  <si>
    <t>از ابتدای سال مالی</t>
  </si>
  <si>
    <t>سایر درآمدهای تنزیل سود بانک</t>
  </si>
  <si>
    <t>درآمد حاصل از کارمزد بازارگردانی</t>
  </si>
  <si>
    <t>تا پایان اردیبهشت ماه</t>
  </si>
  <si>
    <t>سود اوراق بهادار با درآمد ثابت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</si>
  <si>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</si>
  <si>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</si>
  <si>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سود(زیان) حاصل از فروش اوراق بهادار</t>
  </si>
  <si>
    <t>3-2-درآمد حاصل از سرمایه­گذاری در اوراق بهادار با درآمد ثابت:</t>
  </si>
  <si>
    <t>2-2-درآمد حاصل از سرمایه­گذاری در واحدهای صندوق:</t>
  </si>
  <si>
    <t>4-2-درآمد حاصل از سرمایه­گذاری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</si>
</sst>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0.0%"/>
    <numFmt numFmtId="166" formatCode="#,##0;\(#,##0\)"/>
  </numFmts>
  <fonts count="2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B Nazanin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color theme="1"/>
      <name val="B Mitra"/>
      <charset val="178"/>
    </font>
    <font>
      <sz val="16"/>
      <color theme="1"/>
      <name val="B Mitra"/>
      <charset val="178"/>
    </font>
    <font>
      <sz val="14"/>
      <name val="Calibri"/>
      <family val="2"/>
    </font>
    <font>
      <sz val="14"/>
      <color theme="1"/>
      <name val="Arial"/>
      <family val="2"/>
      <charset val="178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vertical="center" readingOrder="2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10" fontId="6" fillId="0" borderId="2" xfId="2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0" fontId="2" fillId="0" borderId="0" xfId="3" applyFont="1"/>
    <xf numFmtId="0" fontId="12" fillId="0" borderId="0" xfId="3" applyFont="1"/>
    <xf numFmtId="0" fontId="13" fillId="0" borderId="3" xfId="3" applyFont="1" applyBorder="1" applyAlignment="1">
      <alignment horizontal="center" vertical="center"/>
    </xf>
    <xf numFmtId="0" fontId="14" fillId="0" borderId="0" xfId="3" applyFont="1"/>
    <xf numFmtId="0" fontId="13" fillId="0" borderId="3" xfId="3" applyFont="1" applyBorder="1" applyAlignment="1">
      <alignment horizontal="center" vertical="center" wrapText="1"/>
    </xf>
    <xf numFmtId="0" fontId="12" fillId="0" borderId="4" xfId="3" applyFont="1" applyBorder="1"/>
    <xf numFmtId="3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5" fillId="0" borderId="4" xfId="4" applyFont="1" applyBorder="1" applyAlignment="1">
      <alignment horizontal="center" vertical="center" wrapText="1" readingOrder="2"/>
    </xf>
    <xf numFmtId="0" fontId="3" fillId="0" borderId="0" xfId="3" applyFont="1" applyAlignment="1">
      <alignment horizontal="center" vertical="center"/>
    </xf>
    <xf numFmtId="166" fontId="16" fillId="0" borderId="0" xfId="3" applyNumberFormat="1" applyFont="1" applyAlignment="1">
      <alignment horizontal="center" vertical="center" readingOrder="2"/>
    </xf>
    <xf numFmtId="10" fontId="12" fillId="0" borderId="0" xfId="2" applyNumberFormat="1" applyFont="1" applyAlignment="1">
      <alignment horizontal="center"/>
    </xf>
    <xf numFmtId="10" fontId="16" fillId="0" borderId="0" xfId="2" applyNumberFormat="1" applyFont="1" applyBorder="1" applyAlignment="1">
      <alignment horizontal="center" vertical="center" readingOrder="2"/>
    </xf>
    <xf numFmtId="0" fontId="4" fillId="0" borderId="0" xfId="3" applyFont="1"/>
    <xf numFmtId="3" fontId="12" fillId="0" borderId="0" xfId="3" applyNumberFormat="1" applyFont="1" applyAlignment="1">
      <alignment horizontal="center"/>
    </xf>
    <xf numFmtId="10" fontId="12" fillId="0" borderId="0" xfId="2" applyNumberFormat="1" applyFont="1" applyBorder="1" applyAlignment="1">
      <alignment horizontal="center"/>
    </xf>
    <xf numFmtId="3" fontId="2" fillId="0" borderId="0" xfId="3" applyNumberFormat="1" applyFont="1"/>
    <xf numFmtId="0" fontId="7" fillId="0" borderId="0" xfId="0" applyFont="1" applyAlignment="1">
      <alignment vertical="center" readingOrder="2"/>
    </xf>
    <xf numFmtId="164" fontId="3" fillId="0" borderId="0" xfId="0" applyNumberFormat="1" applyFont="1" applyAlignment="1">
      <alignment horizontal="center" vertical="center"/>
    </xf>
    <xf numFmtId="0" fontId="17" fillId="0" borderId="0" xfId="0" applyFont="1"/>
    <xf numFmtId="0" fontId="3" fillId="0" borderId="1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18" fillId="0" borderId="0" xfId="0" applyFont="1"/>
    <xf numFmtId="9" fontId="6" fillId="0" borderId="2" xfId="2" applyFont="1" applyBorder="1" applyAlignment="1">
      <alignment horizontal="center" vertical="center"/>
    </xf>
    <xf numFmtId="164" fontId="2" fillId="0" borderId="0" xfId="0" applyNumberFormat="1" applyFont="1"/>
    <xf numFmtId="0" fontId="19" fillId="0" borderId="0" xfId="0" applyFont="1"/>
    <xf numFmtId="10" fontId="2" fillId="0" borderId="2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</cellXfs>
  <cellStyles count="5">
    <cellStyle name="Normal" xfId="0" builtinId="0"/>
    <cellStyle name="Normal 2" xfId="3" xr:uid="{789A80C2-3D07-4BE4-B53B-72BDDB7289C1}"/>
    <cellStyle name="Normal 2 2" xfId="4" xr:uid="{771B0A9F-24EF-43DF-9061-576F0321286B}"/>
    <cellStyle name="Percent" xfId="1" builtinId="5"/>
    <cellStyle name="Percent 2" xfId="2" xr:uid="{E568325D-DA71-41CC-A15C-4CC6CEC39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abSelected="1" workbookViewId="0">
      <selection activeCell="C18" sqref="C18"/>
    </sheetView>
  </sheetViews>
  <sheetFormatPr defaultRowHeight="18.75" x14ac:dyDescent="0.45"/>
  <cols>
    <col min="1" max="1" width="29.57031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.85546875" style="1" bestFit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5" ht="26.25" x14ac:dyDescent="0.45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5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5" spans="1:25" s="18" customFormat="1" ht="28.5" x14ac:dyDescent="0.55000000000000004">
      <c r="A5" s="59" t="s">
        <v>113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s="18" customFormat="1" ht="28.5" x14ac:dyDescent="0.55000000000000004">
      <c r="A6" s="59" t="s">
        <v>114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7" thickBot="1" x14ac:dyDescent="0.5">
      <c r="A7" s="57" t="s">
        <v>3</v>
      </c>
      <c r="C7" s="57" t="s">
        <v>110</v>
      </c>
      <c r="D7" s="57" t="s">
        <v>4</v>
      </c>
      <c r="E7" s="57" t="s">
        <v>4</v>
      </c>
      <c r="F7" s="57" t="s">
        <v>4</v>
      </c>
      <c r="G7" s="57" t="s">
        <v>4</v>
      </c>
      <c r="I7" s="57" t="s">
        <v>5</v>
      </c>
      <c r="J7" s="57" t="s">
        <v>5</v>
      </c>
      <c r="K7" s="57" t="s">
        <v>5</v>
      </c>
      <c r="L7" s="57" t="s">
        <v>5</v>
      </c>
      <c r="M7" s="57" t="s">
        <v>5</v>
      </c>
      <c r="N7" s="57" t="s">
        <v>5</v>
      </c>
      <c r="O7" s="57" t="s">
        <v>5</v>
      </c>
      <c r="Q7" s="57" t="s">
        <v>6</v>
      </c>
      <c r="R7" s="57" t="s">
        <v>6</v>
      </c>
      <c r="S7" s="57" t="s">
        <v>6</v>
      </c>
      <c r="T7" s="57" t="s">
        <v>6</v>
      </c>
      <c r="U7" s="57" t="s">
        <v>6</v>
      </c>
      <c r="V7" s="57" t="s">
        <v>6</v>
      </c>
      <c r="W7" s="57" t="s">
        <v>6</v>
      </c>
      <c r="X7" s="57" t="s">
        <v>6</v>
      </c>
      <c r="Y7" s="57" t="s">
        <v>6</v>
      </c>
    </row>
    <row r="8" spans="1:25" ht="26.25" x14ac:dyDescent="0.45">
      <c r="A8" s="57" t="s">
        <v>3</v>
      </c>
      <c r="C8" s="57" t="s">
        <v>7</v>
      </c>
      <c r="E8" s="57" t="s">
        <v>8</v>
      </c>
      <c r="G8" s="57" t="s">
        <v>9</v>
      </c>
      <c r="I8" s="57" t="s">
        <v>10</v>
      </c>
      <c r="J8" s="57" t="s">
        <v>10</v>
      </c>
      <c r="K8" s="57" t="s">
        <v>10</v>
      </c>
      <c r="M8" s="57" t="s">
        <v>11</v>
      </c>
      <c r="N8" s="57" t="s">
        <v>11</v>
      </c>
      <c r="O8" s="57" t="s">
        <v>11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61</v>
      </c>
    </row>
    <row r="9" spans="1:25" ht="27" thickBot="1" x14ac:dyDescent="0.5">
      <c r="A9" s="57" t="s">
        <v>3</v>
      </c>
      <c r="C9" s="57" t="s">
        <v>7</v>
      </c>
      <c r="E9" s="57" t="s">
        <v>8</v>
      </c>
      <c r="G9" s="57" t="s">
        <v>9</v>
      </c>
      <c r="I9" s="57" t="s">
        <v>7</v>
      </c>
      <c r="K9" s="57" t="s">
        <v>8</v>
      </c>
      <c r="M9" s="57" t="s">
        <v>7</v>
      </c>
      <c r="O9" s="57" t="s">
        <v>14</v>
      </c>
      <c r="Q9" s="57" t="s">
        <v>7</v>
      </c>
      <c r="S9" s="57" t="s">
        <v>12</v>
      </c>
      <c r="U9" s="57" t="s">
        <v>8</v>
      </c>
      <c r="W9" s="57" t="s">
        <v>9</v>
      </c>
      <c r="Y9" s="57" t="s">
        <v>13</v>
      </c>
    </row>
    <row r="10" spans="1:25" ht="21" x14ac:dyDescent="0.55000000000000004">
      <c r="A10" s="8" t="s">
        <v>17</v>
      </c>
      <c r="C10" s="6">
        <v>803067437</v>
      </c>
      <c r="D10" s="7"/>
      <c r="E10" s="6">
        <v>2037953438620</v>
      </c>
      <c r="F10" s="7"/>
      <c r="G10" s="6">
        <v>2119289216280</v>
      </c>
      <c r="H10" s="7"/>
      <c r="I10" s="6">
        <v>18314441</v>
      </c>
      <c r="J10" s="7"/>
      <c r="K10" s="6">
        <v>48187639649</v>
      </c>
      <c r="L10" s="7"/>
      <c r="M10" s="6">
        <v>0</v>
      </c>
      <c r="N10" s="7"/>
      <c r="O10" s="6">
        <v>0</v>
      </c>
      <c r="P10" s="7"/>
      <c r="Q10" s="6">
        <f>C10+I10-M10</f>
        <v>821381878</v>
      </c>
      <c r="R10" s="7"/>
      <c r="S10" s="6">
        <v>2741</v>
      </c>
      <c r="T10" s="7"/>
      <c r="U10" s="6">
        <v>2086141078269</v>
      </c>
      <c r="V10" s="7"/>
      <c r="W10" s="6">
        <v>2249696657725</v>
      </c>
      <c r="X10" s="7"/>
      <c r="Y10" s="12">
        <v>2.2382482182161708E-2</v>
      </c>
    </row>
    <row r="11" spans="1:25" ht="21" x14ac:dyDescent="0.55000000000000004">
      <c r="A11" s="8" t="s">
        <v>22</v>
      </c>
      <c r="C11" s="6">
        <v>167771712</v>
      </c>
      <c r="D11" s="7"/>
      <c r="E11" s="6">
        <v>1350817977443</v>
      </c>
      <c r="F11" s="7"/>
      <c r="G11" s="6">
        <v>782898439680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6">
        <v>0</v>
      </c>
      <c r="P11" s="7"/>
      <c r="Q11" s="6">
        <f>C11+I11-M11</f>
        <v>167771712</v>
      </c>
      <c r="R11" s="7"/>
      <c r="S11" s="6">
        <v>4671</v>
      </c>
      <c r="T11" s="7"/>
      <c r="U11" s="6">
        <v>1350817977443</v>
      </c>
      <c r="V11" s="7"/>
      <c r="W11" s="6">
        <v>783066083885</v>
      </c>
      <c r="X11" s="7"/>
      <c r="Y11" s="12">
        <v>7.7908115344471609E-3</v>
      </c>
    </row>
    <row r="12" spans="1:25" ht="21" x14ac:dyDescent="0.55000000000000004">
      <c r="A12" s="8" t="s">
        <v>34</v>
      </c>
      <c r="C12" s="6">
        <v>965202884</v>
      </c>
      <c r="D12" s="7"/>
      <c r="E12" s="6">
        <v>10024413104349</v>
      </c>
      <c r="F12" s="7"/>
      <c r="G12" s="6">
        <v>13634702915498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0</v>
      </c>
      <c r="P12" s="7"/>
      <c r="Q12" s="6">
        <f>C12+I12-M12</f>
        <v>965202884</v>
      </c>
      <c r="R12" s="7"/>
      <c r="S12" s="6">
        <v>14137</v>
      </c>
      <c r="T12" s="7"/>
      <c r="U12" s="6">
        <v>10024413104349</v>
      </c>
      <c r="V12" s="7"/>
      <c r="W12" s="6">
        <v>13634702915498</v>
      </c>
      <c r="X12" s="7"/>
      <c r="Y12" s="12">
        <v>0.1356531752924473</v>
      </c>
    </row>
    <row r="13" spans="1:25" ht="21" x14ac:dyDescent="0.55000000000000004">
      <c r="A13" s="8" t="s">
        <v>36</v>
      </c>
      <c r="C13" s="6">
        <v>84838853</v>
      </c>
      <c r="D13" s="7"/>
      <c r="E13" s="6">
        <v>302317562564</v>
      </c>
      <c r="F13" s="7"/>
      <c r="G13" s="6">
        <v>428919242071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f>C13+I13-M13</f>
        <v>84838853</v>
      </c>
      <c r="R13" s="7"/>
      <c r="S13" s="6">
        <v>4890</v>
      </c>
      <c r="T13" s="7"/>
      <c r="U13" s="6">
        <v>302317562564</v>
      </c>
      <c r="V13" s="7"/>
      <c r="W13" s="6">
        <v>414672814102</v>
      </c>
      <c r="X13" s="7"/>
      <c r="Y13" s="12">
        <v>4.1256259332538943E-3</v>
      </c>
    </row>
    <row r="14" spans="1:25" ht="21.75" thickBot="1" x14ac:dyDescent="0.6">
      <c r="A14" s="8" t="s">
        <v>38</v>
      </c>
      <c r="C14" s="6">
        <v>1069003118</v>
      </c>
      <c r="D14" s="7"/>
      <c r="E14" s="6">
        <v>6948437372147</v>
      </c>
      <c r="F14" s="7"/>
      <c r="G14" s="6">
        <v>6580054561883</v>
      </c>
      <c r="H14" s="7"/>
      <c r="I14" s="6">
        <v>134000</v>
      </c>
      <c r="J14" s="7"/>
      <c r="K14" s="6">
        <v>801902068</v>
      </c>
      <c r="L14" s="7"/>
      <c r="M14" s="6">
        <v>0</v>
      </c>
      <c r="N14" s="7"/>
      <c r="O14" s="6">
        <v>0</v>
      </c>
      <c r="P14" s="7"/>
      <c r="Q14" s="6">
        <f>C14+I14-M14</f>
        <v>1069137118</v>
      </c>
      <c r="R14" s="7"/>
      <c r="S14" s="6">
        <v>6030</v>
      </c>
      <c r="T14" s="7"/>
      <c r="U14" s="6">
        <v>6949239274215</v>
      </c>
      <c r="V14" s="7"/>
      <c r="W14" s="6">
        <v>6441997179956</v>
      </c>
      <c r="X14" s="7"/>
      <c r="Y14" s="12">
        <v>6.4092146202373246E-2</v>
      </c>
    </row>
    <row r="15" spans="1:25" s="9" customFormat="1" ht="24.75" thickBot="1" x14ac:dyDescent="0.3">
      <c r="A15" s="9" t="s">
        <v>40</v>
      </c>
      <c r="E15" s="10">
        <f>SUM(E10:E14)</f>
        <v>20663939455123</v>
      </c>
      <c r="G15" s="10">
        <f>SUM(G10:G14)</f>
        <v>23545864375412</v>
      </c>
      <c r="I15" s="9" t="s">
        <v>40</v>
      </c>
      <c r="K15" s="10">
        <f>SUM(K10:K14)</f>
        <v>48989541717</v>
      </c>
      <c r="M15" s="9" t="s">
        <v>40</v>
      </c>
      <c r="O15" s="10">
        <f>SUM(O10:O14)</f>
        <v>0</v>
      </c>
      <c r="Q15" s="9" t="s">
        <v>40</v>
      </c>
      <c r="S15" s="9" t="s">
        <v>40</v>
      </c>
      <c r="U15" s="10">
        <f>SUM(U10:U14)</f>
        <v>20712928996840</v>
      </c>
      <c r="W15" s="10">
        <f>SUM(W10:W14)</f>
        <v>23524135651166</v>
      </c>
      <c r="Y15" s="11">
        <f>SUM(Y10:Y14)</f>
        <v>0.23404424114468331</v>
      </c>
    </row>
    <row r="16" spans="1:25" ht="19.5" thickTop="1" x14ac:dyDescent="0.45"/>
    <row r="18" spans="25:25" x14ac:dyDescent="0.45">
      <c r="Y18" s="4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8" sqref="C8:C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30.140625" style="1" customWidth="1"/>
    <col min="4" max="4" width="1" style="1" customWidth="1"/>
    <col min="5" max="5" width="32.28515625" style="1" customWidth="1"/>
    <col min="6" max="6" width="1" style="1" customWidth="1"/>
    <col min="7" max="16384" width="9.140625" style="1"/>
  </cols>
  <sheetData>
    <row r="2" spans="1:5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</row>
    <row r="3" spans="1:5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</row>
    <row r="4" spans="1:5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</row>
    <row r="5" spans="1:5" s="47" customFormat="1" ht="28.5" x14ac:dyDescent="0.3">
      <c r="A5" s="14" t="s">
        <v>148</v>
      </c>
      <c r="B5" s="45"/>
      <c r="C5" s="45"/>
      <c r="D5" s="45"/>
      <c r="E5" s="46" t="s">
        <v>149</v>
      </c>
    </row>
    <row r="6" spans="1:5" ht="27" thickBot="1" x14ac:dyDescent="0.5">
      <c r="A6" s="57" t="s">
        <v>108</v>
      </c>
      <c r="C6" s="57" t="s">
        <v>123</v>
      </c>
      <c r="E6" s="20" t="s">
        <v>152</v>
      </c>
    </row>
    <row r="7" spans="1:5" ht="27" thickBot="1" x14ac:dyDescent="0.5">
      <c r="A7" s="57" t="s">
        <v>108</v>
      </c>
      <c r="C7" s="57" t="s">
        <v>63</v>
      </c>
      <c r="E7" s="57" t="s">
        <v>63</v>
      </c>
    </row>
    <row r="8" spans="1:5" ht="21" x14ac:dyDescent="0.55000000000000004">
      <c r="A8" s="3" t="s">
        <v>109</v>
      </c>
      <c r="C8" s="6">
        <v>3560018</v>
      </c>
      <c r="D8" s="7"/>
      <c r="E8" s="6">
        <v>583756525</v>
      </c>
    </row>
    <row r="9" spans="1:5" ht="21" x14ac:dyDescent="0.55000000000000004">
      <c r="A9" s="3" t="s">
        <v>150</v>
      </c>
      <c r="C9" s="6">
        <v>0</v>
      </c>
      <c r="D9" s="7"/>
      <c r="E9" s="6">
        <v>1507996069</v>
      </c>
    </row>
    <row r="10" spans="1:5" ht="21.75" thickBot="1" x14ac:dyDescent="0.6">
      <c r="A10" s="3" t="s">
        <v>151</v>
      </c>
      <c r="C10" s="6">
        <v>544532317388</v>
      </c>
      <c r="D10" s="7"/>
      <c r="E10" s="6">
        <v>8921709525656</v>
      </c>
    </row>
    <row r="11" spans="1:5" s="9" customFormat="1" ht="24.75" thickBot="1" x14ac:dyDescent="0.3">
      <c r="A11" s="9" t="s">
        <v>40</v>
      </c>
      <c r="C11" s="10">
        <f>SUM(C8:C10)</f>
        <v>544535877406</v>
      </c>
      <c r="E11" s="10">
        <f>SUM(E8:E10)</f>
        <v>8923801278250</v>
      </c>
    </row>
    <row r="12" spans="1:5" ht="19.5" thickTop="1" x14ac:dyDescent="0.45"/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3CA-5FA9-4E93-AF4F-0FC72A5D9149}">
  <dimension ref="A2:Y86"/>
  <sheetViews>
    <sheetView rightToLeft="1" topLeftCell="A8" workbookViewId="0">
      <selection activeCell="G8" sqref="G8"/>
    </sheetView>
  </sheetViews>
  <sheetFormatPr defaultRowHeight="18.75" x14ac:dyDescent="0.45"/>
  <cols>
    <col min="1" max="1" width="62.140625" style="28" bestFit="1" customWidth="1"/>
    <col min="2" max="2" width="1" style="28" customWidth="1"/>
    <col min="3" max="3" width="28" style="28" bestFit="1" customWidth="1"/>
    <col min="4" max="4" width="1" style="28" customWidth="1"/>
    <col min="5" max="5" width="19.5703125" style="28" bestFit="1" customWidth="1"/>
    <col min="6" max="6" width="1" style="28" customWidth="1"/>
    <col min="7" max="7" width="31" style="28" customWidth="1"/>
    <col min="8" max="8" width="1" style="28" customWidth="1"/>
    <col min="9" max="9" width="20.42578125" style="28" bestFit="1" customWidth="1"/>
    <col min="10" max="10" width="1" style="28" customWidth="1"/>
    <col min="11" max="11" width="25" style="28" customWidth="1"/>
    <col min="12" max="12" width="1" style="28" customWidth="1"/>
    <col min="13" max="13" width="9.140625" style="28" customWidth="1"/>
    <col min="14" max="16384" width="9.140625" style="28"/>
  </cols>
  <sheetData>
    <row r="2" spans="1:25" ht="26.25" x14ac:dyDescent="0.4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27"/>
      <c r="K2" s="27"/>
    </row>
    <row r="3" spans="1:25" ht="26.25" x14ac:dyDescent="0.4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27"/>
      <c r="K3" s="27"/>
    </row>
    <row r="4" spans="1:25" ht="26.25" x14ac:dyDescent="0.4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27"/>
      <c r="K4" s="27"/>
    </row>
    <row r="6" spans="1:25" ht="24" x14ac:dyDescent="0.55000000000000004">
      <c r="A6" s="29" t="s">
        <v>127</v>
      </c>
      <c r="B6" s="29"/>
      <c r="C6" s="29"/>
      <c r="D6" s="29"/>
      <c r="E6" s="29"/>
      <c r="F6" s="29"/>
      <c r="G6" s="29"/>
      <c r="H6" s="29"/>
      <c r="I6" s="29"/>
    </row>
    <row r="7" spans="1:25" ht="74.25" x14ac:dyDescent="0.6">
      <c r="A7" s="30" t="s">
        <v>128</v>
      </c>
      <c r="B7" s="31"/>
      <c r="C7" s="30" t="s">
        <v>129</v>
      </c>
      <c r="D7" s="31"/>
      <c r="E7" s="32" t="s">
        <v>130</v>
      </c>
      <c r="F7" s="31"/>
      <c r="G7" s="32" t="s">
        <v>131</v>
      </c>
      <c r="H7" s="31"/>
      <c r="I7" s="32" t="s">
        <v>132</v>
      </c>
      <c r="J7" s="27"/>
      <c r="K7" s="27"/>
    </row>
    <row r="8" spans="1:25" s="29" customFormat="1" ht="26.25" x14ac:dyDescent="0.55000000000000004">
      <c r="A8" s="33" t="s">
        <v>133</v>
      </c>
      <c r="B8" s="33"/>
      <c r="C8" s="34" t="s">
        <v>134</v>
      </c>
      <c r="D8" s="35"/>
      <c r="E8" s="34">
        <v>1490608114101</v>
      </c>
      <c r="F8" s="35"/>
      <c r="G8" s="34">
        <v>6014109337</v>
      </c>
      <c r="H8" s="33"/>
      <c r="I8" s="36">
        <v>34</v>
      </c>
      <c r="J8" s="28"/>
      <c r="K8" s="37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Y8" s="39"/>
    </row>
    <row r="9" spans="1:25" s="29" customFormat="1" ht="24" x14ac:dyDescent="0.55000000000000004">
      <c r="A9" s="33" t="s">
        <v>135</v>
      </c>
      <c r="B9" s="33"/>
      <c r="C9" s="34" t="s">
        <v>134</v>
      </c>
      <c r="D9" s="35"/>
      <c r="E9" s="34">
        <v>1995000000000</v>
      </c>
      <c r="F9" s="35"/>
      <c r="G9" s="34">
        <v>8243956046</v>
      </c>
      <c r="H9" s="33"/>
      <c r="I9" s="36">
        <v>33.5</v>
      </c>
      <c r="J9" s="38"/>
      <c r="K9" s="40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Y9" s="39"/>
    </row>
    <row r="10" spans="1:25" s="29" customFormat="1" ht="24" x14ac:dyDescent="0.55000000000000004">
      <c r="A10" s="33" t="s">
        <v>136</v>
      </c>
      <c r="B10" s="33"/>
      <c r="C10" s="34" t="s">
        <v>134</v>
      </c>
      <c r="D10" s="35"/>
      <c r="E10" s="34">
        <v>1000000000000</v>
      </c>
      <c r="F10" s="35"/>
      <c r="G10" s="34">
        <v>4121978023</v>
      </c>
      <c r="H10" s="33"/>
      <c r="I10" s="36">
        <v>34.5</v>
      </c>
      <c r="J10" s="38"/>
      <c r="K10" s="40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9"/>
    </row>
    <row r="11" spans="1:25" s="29" customFormat="1" ht="24" x14ac:dyDescent="0.55000000000000004">
      <c r="A11" s="33" t="s">
        <v>137</v>
      </c>
      <c r="B11" s="33"/>
      <c r="C11" s="34" t="s">
        <v>134</v>
      </c>
      <c r="D11" s="35"/>
      <c r="E11" s="34">
        <v>3336000000000</v>
      </c>
      <c r="F11" s="35"/>
      <c r="G11" s="34">
        <v>27058695619</v>
      </c>
      <c r="H11" s="33"/>
      <c r="I11" s="36">
        <v>39</v>
      </c>
      <c r="J11" s="38"/>
      <c r="K11" s="40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Y11" s="39"/>
    </row>
    <row r="12" spans="1:25" s="29" customFormat="1" ht="24" x14ac:dyDescent="0.55000000000000004">
      <c r="A12" s="33" t="s">
        <v>138</v>
      </c>
      <c r="B12" s="33"/>
      <c r="C12" s="34" t="s">
        <v>134</v>
      </c>
      <c r="D12" s="35"/>
      <c r="E12" s="34">
        <v>2400000000000</v>
      </c>
      <c r="F12" s="35"/>
      <c r="G12" s="34">
        <v>5256024580</v>
      </c>
      <c r="H12" s="33"/>
      <c r="I12" s="36">
        <v>37.5</v>
      </c>
      <c r="J12" s="38"/>
      <c r="K12" s="40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Y12" s="39"/>
    </row>
    <row r="13" spans="1:25" s="29" customFormat="1" ht="24" x14ac:dyDescent="0.55000000000000004">
      <c r="A13" s="33" t="s">
        <v>139</v>
      </c>
      <c r="B13" s="33"/>
      <c r="C13" s="34" t="s">
        <v>134</v>
      </c>
      <c r="D13" s="35"/>
      <c r="E13" s="34">
        <v>2000000000000</v>
      </c>
      <c r="F13" s="35"/>
      <c r="G13" s="34">
        <v>8018812470</v>
      </c>
      <c r="H13" s="33"/>
      <c r="I13" s="36">
        <v>34</v>
      </c>
      <c r="J13" s="38"/>
      <c r="K13" s="40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Y13" s="39"/>
    </row>
    <row r="14" spans="1:25" s="29" customFormat="1" ht="24" x14ac:dyDescent="0.55000000000000004">
      <c r="A14" s="33" t="s">
        <v>140</v>
      </c>
      <c r="B14" s="33"/>
      <c r="C14" s="34" t="s">
        <v>134</v>
      </c>
      <c r="D14" s="33"/>
      <c r="E14" s="34">
        <v>4947864134400</v>
      </c>
      <c r="F14" s="33"/>
      <c r="G14" s="34">
        <v>43333839180</v>
      </c>
      <c r="H14" s="33"/>
      <c r="I14" s="36">
        <v>37</v>
      </c>
      <c r="J14" s="38"/>
      <c r="K14" s="40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Y14" s="39"/>
    </row>
    <row r="15" spans="1:25" s="29" customFormat="1" ht="24" x14ac:dyDescent="0.55000000000000004">
      <c r="A15" s="33" t="s">
        <v>141</v>
      </c>
      <c r="B15" s="33"/>
      <c r="C15" s="34" t="s">
        <v>134</v>
      </c>
      <c r="D15" s="33"/>
      <c r="E15" s="34">
        <v>4947864134400</v>
      </c>
      <c r="F15" s="33"/>
      <c r="G15" s="34">
        <v>43333839180</v>
      </c>
      <c r="H15" s="33"/>
      <c r="I15" s="36">
        <v>37</v>
      </c>
      <c r="J15" s="38"/>
      <c r="K15" s="40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Y15" s="39"/>
    </row>
    <row r="16" spans="1:25" s="29" customFormat="1" ht="24" x14ac:dyDescent="0.55000000000000004">
      <c r="A16" s="33" t="s">
        <v>142</v>
      </c>
      <c r="B16" s="33"/>
      <c r="C16" s="34" t="s">
        <v>134</v>
      </c>
      <c r="D16" s="33"/>
      <c r="E16" s="34">
        <v>1939466031800</v>
      </c>
      <c r="F16" s="33"/>
      <c r="G16" s="34">
        <v>18289725836</v>
      </c>
      <c r="H16" s="33"/>
      <c r="I16" s="36">
        <v>37.5</v>
      </c>
      <c r="J16" s="38"/>
      <c r="K16" s="40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Y16" s="39"/>
    </row>
    <row r="17" spans="1:25" s="29" customFormat="1" ht="24" x14ac:dyDescent="0.55000000000000004">
      <c r="A17" s="33" t="s">
        <v>143</v>
      </c>
      <c r="B17" s="33"/>
      <c r="C17" s="34" t="s">
        <v>134</v>
      </c>
      <c r="D17" s="33"/>
      <c r="E17" s="34">
        <v>2500000000000</v>
      </c>
      <c r="F17" s="33"/>
      <c r="G17" s="34">
        <v>22726733578</v>
      </c>
      <c r="H17" s="33"/>
      <c r="I17" s="36">
        <v>38.1</v>
      </c>
      <c r="J17" s="38"/>
      <c r="K17" s="40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Y17" s="39"/>
    </row>
    <row r="18" spans="1:25" s="29" customFormat="1" ht="24" x14ac:dyDescent="0.55000000000000004">
      <c r="A18" s="33" t="s">
        <v>144</v>
      </c>
      <c r="B18" s="33"/>
      <c r="C18" s="34" t="s">
        <v>134</v>
      </c>
      <c r="D18" s="33"/>
      <c r="E18" s="34">
        <v>1440000000000</v>
      </c>
      <c r="F18" s="33"/>
      <c r="G18" s="34">
        <v>11596077961</v>
      </c>
      <c r="H18" s="33"/>
      <c r="I18" s="36">
        <v>39</v>
      </c>
      <c r="J18" s="38"/>
      <c r="K18" s="40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Y18" s="39"/>
    </row>
    <row r="19" spans="1:25" s="29" customFormat="1" ht="24" x14ac:dyDescent="0.55000000000000004">
      <c r="A19" s="33" t="s">
        <v>145</v>
      </c>
      <c r="B19" s="33"/>
      <c r="C19" s="34" t="s">
        <v>134</v>
      </c>
      <c r="D19" s="33"/>
      <c r="E19" s="34">
        <v>15000000000000</v>
      </c>
      <c r="F19" s="33"/>
      <c r="G19" s="34">
        <v>10762676069</v>
      </c>
      <c r="H19" s="33"/>
      <c r="I19" s="36">
        <v>41</v>
      </c>
      <c r="J19" s="38"/>
      <c r="K19" s="40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Y19" s="39"/>
    </row>
    <row r="20" spans="1:25" s="29" customFormat="1" ht="24" x14ac:dyDescent="0.55000000000000004">
      <c r="A20" s="33" t="s">
        <v>146</v>
      </c>
      <c r="B20" s="33"/>
      <c r="C20" s="34" t="s">
        <v>134</v>
      </c>
      <c r="D20" s="33"/>
      <c r="E20" s="34">
        <v>4000000000000</v>
      </c>
      <c r="F20" s="33"/>
      <c r="G20" s="34">
        <v>43050704214</v>
      </c>
      <c r="H20" s="33"/>
      <c r="I20" s="36">
        <v>41</v>
      </c>
      <c r="J20" s="38"/>
      <c r="K20" s="40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Y20" s="39"/>
    </row>
    <row r="21" spans="1:25" s="29" customFormat="1" ht="24" x14ac:dyDescent="0.55000000000000004">
      <c r="C21" s="38"/>
      <c r="D21" s="38"/>
      <c r="E21" s="38"/>
      <c r="F21" s="38"/>
      <c r="G21" s="38"/>
      <c r="H21" s="38"/>
      <c r="I21" s="38"/>
      <c r="J21" s="38"/>
      <c r="K21" s="40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Y21" s="39"/>
    </row>
    <row r="22" spans="1:25" s="29" customFormat="1" ht="24" x14ac:dyDescent="0.55000000000000004">
      <c r="C22" s="38"/>
      <c r="D22" s="38"/>
      <c r="E22" s="38"/>
      <c r="F22" s="38"/>
      <c r="G22" s="38"/>
      <c r="H22" s="38"/>
      <c r="I22" s="38"/>
      <c r="J22" s="38"/>
      <c r="K22" s="40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Y22" s="39"/>
    </row>
    <row r="23" spans="1:25" s="29" customFormat="1" ht="24" x14ac:dyDescent="0.55000000000000004">
      <c r="C23" s="38"/>
      <c r="D23" s="38"/>
      <c r="E23" s="38"/>
      <c r="F23" s="38"/>
      <c r="G23" s="38"/>
      <c r="H23" s="38"/>
      <c r="I23" s="38"/>
      <c r="J23" s="38"/>
      <c r="K23" s="40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Y23" s="39"/>
    </row>
    <row r="24" spans="1:25" s="29" customFormat="1" ht="24" x14ac:dyDescent="0.55000000000000004">
      <c r="C24" s="38"/>
      <c r="D24" s="38"/>
      <c r="E24" s="38"/>
      <c r="F24" s="38"/>
      <c r="G24" s="38"/>
      <c r="H24" s="38"/>
      <c r="I24" s="38"/>
      <c r="J24" s="38"/>
      <c r="K24" s="40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Y24" s="39"/>
    </row>
    <row r="25" spans="1:25" s="29" customFormat="1" ht="24" x14ac:dyDescent="0.55000000000000004">
      <c r="C25" s="38"/>
      <c r="D25" s="38"/>
      <c r="E25" s="38"/>
      <c r="F25" s="38"/>
      <c r="G25" s="38"/>
      <c r="H25" s="38"/>
      <c r="I25" s="38"/>
      <c r="J25" s="38"/>
      <c r="K25" s="40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Y25" s="39"/>
    </row>
    <row r="26" spans="1:25" s="29" customFormat="1" ht="24" x14ac:dyDescent="0.55000000000000004">
      <c r="C26" s="38"/>
      <c r="D26" s="38"/>
      <c r="E26" s="38"/>
      <c r="F26" s="38"/>
      <c r="G26" s="38"/>
      <c r="H26" s="38"/>
      <c r="I26" s="38"/>
      <c r="J26" s="38"/>
      <c r="K26" s="40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Y26" s="39"/>
    </row>
    <row r="27" spans="1:25" s="29" customFormat="1" ht="24" x14ac:dyDescent="0.55000000000000004">
      <c r="C27" s="38"/>
      <c r="D27" s="38"/>
      <c r="E27" s="38"/>
      <c r="F27" s="38"/>
      <c r="G27" s="38"/>
      <c r="H27" s="38"/>
      <c r="I27" s="38"/>
      <c r="J27" s="38"/>
      <c r="K27" s="40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Y27" s="39"/>
    </row>
    <row r="28" spans="1:25" s="29" customFormat="1" ht="24" x14ac:dyDescent="0.55000000000000004">
      <c r="C28" s="38"/>
      <c r="D28" s="38"/>
      <c r="E28" s="38"/>
      <c r="F28" s="38"/>
      <c r="G28" s="38"/>
      <c r="H28" s="38"/>
      <c r="I28" s="38"/>
      <c r="J28" s="38"/>
      <c r="K28" s="40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Y28" s="39"/>
    </row>
    <row r="29" spans="1:25" s="29" customFormat="1" ht="24" x14ac:dyDescent="0.55000000000000004">
      <c r="C29" s="38"/>
      <c r="D29" s="38"/>
      <c r="E29" s="38"/>
      <c r="F29" s="38"/>
      <c r="G29" s="38"/>
      <c r="H29" s="38"/>
      <c r="I29" s="38"/>
      <c r="J29" s="38"/>
      <c r="K29" s="40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Y29" s="39"/>
    </row>
    <row r="30" spans="1:25" s="29" customFormat="1" ht="24" x14ac:dyDescent="0.55000000000000004">
      <c r="C30" s="38"/>
      <c r="D30" s="38"/>
      <c r="E30" s="38"/>
      <c r="F30" s="38"/>
      <c r="G30" s="38"/>
      <c r="H30" s="38"/>
      <c r="I30" s="38"/>
      <c r="J30" s="38"/>
      <c r="K30" s="40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Y30" s="39"/>
    </row>
    <row r="31" spans="1:25" s="29" customFormat="1" ht="24" x14ac:dyDescent="0.55000000000000004">
      <c r="C31" s="38"/>
      <c r="D31" s="38"/>
      <c r="E31" s="38"/>
      <c r="F31" s="38"/>
      <c r="G31" s="38"/>
      <c r="H31" s="38"/>
      <c r="I31" s="38"/>
      <c r="J31" s="38"/>
      <c r="K31" s="40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Y31" s="39"/>
    </row>
    <row r="32" spans="1:25" s="29" customFormat="1" ht="24" x14ac:dyDescent="0.55000000000000004">
      <c r="C32" s="38"/>
      <c r="D32" s="38"/>
      <c r="E32" s="38"/>
      <c r="F32" s="38"/>
      <c r="G32" s="38"/>
      <c r="H32" s="38"/>
      <c r="I32" s="38"/>
      <c r="J32" s="38"/>
      <c r="K32" s="40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Y32" s="39"/>
    </row>
    <row r="33" spans="3:25" s="29" customFormat="1" ht="24" x14ac:dyDescent="0.55000000000000004">
      <c r="C33" s="38"/>
      <c r="D33" s="38"/>
      <c r="E33" s="38"/>
      <c r="F33" s="38"/>
      <c r="G33" s="38"/>
      <c r="H33" s="38"/>
      <c r="I33" s="38"/>
      <c r="J33" s="38"/>
      <c r="K33" s="40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Y33" s="39"/>
    </row>
    <row r="34" spans="3:25" s="29" customFormat="1" ht="24" x14ac:dyDescent="0.55000000000000004">
      <c r="C34" s="38"/>
      <c r="D34" s="38"/>
      <c r="E34" s="38"/>
      <c r="F34" s="38"/>
      <c r="G34" s="38"/>
      <c r="H34" s="38"/>
      <c r="I34" s="38"/>
      <c r="J34" s="38"/>
      <c r="K34" s="40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Y34" s="39"/>
    </row>
    <row r="35" spans="3:25" s="29" customFormat="1" ht="24" x14ac:dyDescent="0.55000000000000004">
      <c r="C35" s="38"/>
      <c r="D35" s="38"/>
      <c r="E35" s="38"/>
      <c r="F35" s="38"/>
      <c r="G35" s="38"/>
      <c r="H35" s="38"/>
      <c r="I35" s="38"/>
      <c r="J35" s="38"/>
      <c r="K35" s="40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Y35" s="39"/>
    </row>
    <row r="36" spans="3:25" s="29" customFormat="1" ht="24" x14ac:dyDescent="0.55000000000000004">
      <c r="C36" s="38"/>
      <c r="D36" s="38"/>
      <c r="E36" s="38"/>
      <c r="F36" s="38"/>
      <c r="G36" s="38"/>
      <c r="H36" s="38"/>
      <c r="I36" s="38"/>
      <c r="J36" s="38"/>
      <c r="K36" s="40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Y36" s="39"/>
    </row>
    <row r="37" spans="3:25" s="29" customFormat="1" ht="24" x14ac:dyDescent="0.55000000000000004">
      <c r="C37" s="38"/>
      <c r="D37" s="38"/>
      <c r="E37" s="38"/>
      <c r="F37" s="38"/>
      <c r="G37" s="38"/>
      <c r="H37" s="38"/>
      <c r="I37" s="38"/>
      <c r="J37" s="38"/>
      <c r="K37" s="40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Y37" s="39"/>
    </row>
    <row r="38" spans="3:25" s="29" customFormat="1" ht="24" x14ac:dyDescent="0.55000000000000004">
      <c r="C38" s="38"/>
      <c r="D38" s="38"/>
      <c r="E38" s="38"/>
      <c r="F38" s="38"/>
      <c r="G38" s="38"/>
      <c r="H38" s="38"/>
      <c r="I38" s="38"/>
      <c r="J38" s="38"/>
      <c r="K38" s="4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Y38" s="39"/>
    </row>
    <row r="39" spans="3:25" s="29" customFormat="1" ht="24" x14ac:dyDescent="0.55000000000000004">
      <c r="C39" s="38"/>
      <c r="D39" s="38"/>
      <c r="E39" s="38"/>
      <c r="F39" s="38"/>
      <c r="G39" s="38"/>
      <c r="H39" s="38"/>
      <c r="I39" s="38"/>
      <c r="J39" s="38"/>
      <c r="K39" s="40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Y39" s="39"/>
    </row>
    <row r="40" spans="3:25" s="29" customFormat="1" ht="24" x14ac:dyDescent="0.55000000000000004">
      <c r="C40" s="38"/>
      <c r="D40" s="38"/>
      <c r="E40" s="38"/>
      <c r="F40" s="38"/>
      <c r="G40" s="38"/>
      <c r="H40" s="38"/>
      <c r="I40" s="38"/>
      <c r="J40" s="38"/>
      <c r="K40" s="40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Y40" s="39"/>
    </row>
    <row r="41" spans="3:25" s="29" customFormat="1" ht="24" x14ac:dyDescent="0.55000000000000004">
      <c r="C41" s="38"/>
      <c r="D41" s="38"/>
      <c r="E41" s="38"/>
      <c r="F41" s="38"/>
      <c r="G41" s="38"/>
      <c r="H41" s="38"/>
      <c r="I41" s="38"/>
      <c r="J41" s="38"/>
      <c r="K41" s="40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Y41" s="39"/>
    </row>
    <row r="42" spans="3:25" s="29" customFormat="1" ht="24" x14ac:dyDescent="0.55000000000000004">
      <c r="C42" s="38"/>
      <c r="D42" s="38"/>
      <c r="E42" s="38"/>
      <c r="F42" s="38"/>
      <c r="G42" s="38"/>
      <c r="H42" s="38"/>
      <c r="I42" s="38"/>
      <c r="J42" s="38"/>
      <c r="K42" s="40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Y42" s="39"/>
    </row>
    <row r="43" spans="3:25" s="29" customFormat="1" ht="24" x14ac:dyDescent="0.55000000000000004">
      <c r="C43" s="38"/>
      <c r="D43" s="38"/>
      <c r="E43" s="38"/>
      <c r="F43" s="38"/>
      <c r="G43" s="38"/>
      <c r="H43" s="38"/>
      <c r="I43" s="38"/>
      <c r="J43" s="38"/>
      <c r="K43" s="40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Y43" s="39"/>
    </row>
    <row r="44" spans="3:25" s="29" customFormat="1" ht="24" x14ac:dyDescent="0.55000000000000004">
      <c r="C44" s="38"/>
      <c r="D44" s="38"/>
      <c r="E44" s="38"/>
      <c r="F44" s="38"/>
      <c r="G44" s="38"/>
      <c r="H44" s="38"/>
      <c r="I44" s="38"/>
      <c r="J44" s="38"/>
      <c r="K44" s="40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Y44" s="39"/>
    </row>
    <row r="45" spans="3:25" s="29" customFormat="1" ht="24" x14ac:dyDescent="0.55000000000000004">
      <c r="C45" s="38"/>
      <c r="D45" s="38"/>
      <c r="E45" s="38"/>
      <c r="F45" s="38"/>
      <c r="G45" s="38"/>
      <c r="H45" s="38"/>
      <c r="I45" s="38"/>
      <c r="J45" s="38"/>
      <c r="K45" s="40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Y45" s="39"/>
    </row>
    <row r="46" spans="3:25" s="29" customFormat="1" ht="24" x14ac:dyDescent="0.55000000000000004">
      <c r="C46" s="38"/>
      <c r="D46" s="38"/>
      <c r="E46" s="38"/>
      <c r="F46" s="38"/>
      <c r="G46" s="38"/>
      <c r="H46" s="38"/>
      <c r="I46" s="38"/>
      <c r="J46" s="38"/>
      <c r="K46" s="40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Y46" s="39"/>
    </row>
    <row r="47" spans="3:25" s="29" customFormat="1" ht="24" x14ac:dyDescent="0.55000000000000004">
      <c r="C47" s="38"/>
      <c r="D47" s="38"/>
      <c r="E47" s="38"/>
      <c r="F47" s="38"/>
      <c r="G47" s="38"/>
      <c r="H47" s="38"/>
      <c r="I47" s="38"/>
      <c r="J47" s="38"/>
      <c r="K47" s="40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Y47" s="39"/>
    </row>
    <row r="48" spans="3:25" s="29" customFormat="1" ht="24" x14ac:dyDescent="0.55000000000000004">
      <c r="C48" s="38"/>
      <c r="D48" s="38"/>
      <c r="E48" s="38"/>
      <c r="F48" s="38"/>
      <c r="G48" s="38"/>
      <c r="H48" s="38"/>
      <c r="I48" s="38"/>
      <c r="J48" s="38"/>
      <c r="K48" s="40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Y48" s="39"/>
    </row>
    <row r="49" spans="3:25" s="29" customFormat="1" ht="24" x14ac:dyDescent="0.55000000000000004">
      <c r="C49" s="38"/>
      <c r="D49" s="38"/>
      <c r="E49" s="38"/>
      <c r="F49" s="38"/>
      <c r="G49" s="38"/>
      <c r="H49" s="38"/>
      <c r="I49" s="38"/>
      <c r="J49" s="38"/>
      <c r="K49" s="40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Y49" s="39"/>
    </row>
    <row r="50" spans="3:25" s="29" customFormat="1" ht="24" x14ac:dyDescent="0.55000000000000004">
      <c r="C50" s="38"/>
      <c r="D50" s="38"/>
      <c r="E50" s="38"/>
      <c r="F50" s="38"/>
      <c r="G50" s="38"/>
      <c r="H50" s="38"/>
      <c r="I50" s="38"/>
      <c r="J50" s="38"/>
      <c r="K50" s="40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Y50" s="39"/>
    </row>
    <row r="51" spans="3:25" s="29" customFormat="1" ht="24" x14ac:dyDescent="0.55000000000000004">
      <c r="C51" s="38"/>
      <c r="D51" s="38"/>
      <c r="E51" s="38"/>
      <c r="F51" s="38"/>
      <c r="G51" s="38"/>
      <c r="H51" s="38"/>
      <c r="I51" s="38"/>
      <c r="J51" s="38"/>
      <c r="K51" s="40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Y51" s="39"/>
    </row>
    <row r="52" spans="3:25" s="29" customFormat="1" ht="24" x14ac:dyDescent="0.55000000000000004">
      <c r="C52" s="38"/>
      <c r="D52" s="38"/>
      <c r="E52" s="38"/>
      <c r="F52" s="38"/>
      <c r="G52" s="38"/>
      <c r="H52" s="38"/>
      <c r="I52" s="38"/>
      <c r="J52" s="38"/>
      <c r="K52" s="40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Y52" s="39"/>
    </row>
    <row r="53" spans="3:25" s="29" customFormat="1" ht="24" x14ac:dyDescent="0.55000000000000004">
      <c r="C53" s="38"/>
      <c r="D53" s="38"/>
      <c r="E53" s="38"/>
      <c r="F53" s="38"/>
      <c r="G53" s="38"/>
      <c r="H53" s="38"/>
      <c r="I53" s="38"/>
      <c r="J53" s="38"/>
      <c r="K53" s="40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Y53" s="39"/>
    </row>
    <row r="54" spans="3:25" s="29" customFormat="1" ht="24" x14ac:dyDescent="0.55000000000000004">
      <c r="C54" s="38"/>
      <c r="D54" s="38"/>
      <c r="E54" s="38"/>
      <c r="F54" s="38"/>
      <c r="G54" s="38"/>
      <c r="H54" s="38"/>
      <c r="I54" s="38"/>
      <c r="J54" s="38"/>
      <c r="K54" s="40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Y54" s="39"/>
    </row>
    <row r="55" spans="3:25" s="29" customFormat="1" ht="24" x14ac:dyDescent="0.55000000000000004">
      <c r="C55" s="38"/>
      <c r="D55" s="38"/>
      <c r="E55" s="38"/>
      <c r="F55" s="38"/>
      <c r="G55" s="38"/>
      <c r="H55" s="38"/>
      <c r="I55" s="38"/>
      <c r="J55" s="38"/>
      <c r="K55" s="40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Y55" s="39"/>
    </row>
    <row r="56" spans="3:25" s="29" customFormat="1" ht="24" x14ac:dyDescent="0.55000000000000004">
      <c r="C56" s="38"/>
      <c r="D56" s="38"/>
      <c r="E56" s="38"/>
      <c r="F56" s="38"/>
      <c r="G56" s="38"/>
      <c r="H56" s="38"/>
      <c r="I56" s="38"/>
      <c r="J56" s="38"/>
      <c r="K56" s="40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Y56" s="39"/>
    </row>
    <row r="57" spans="3:25" s="29" customFormat="1" ht="24" x14ac:dyDescent="0.55000000000000004">
      <c r="C57" s="38"/>
      <c r="D57" s="38"/>
      <c r="E57" s="38"/>
      <c r="F57" s="38"/>
      <c r="G57" s="38"/>
      <c r="H57" s="38"/>
      <c r="I57" s="38"/>
      <c r="J57" s="38"/>
      <c r="K57" s="40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Y57" s="39"/>
    </row>
    <row r="58" spans="3:25" s="29" customFormat="1" ht="24" x14ac:dyDescent="0.55000000000000004">
      <c r="C58" s="38"/>
      <c r="D58" s="38"/>
      <c r="E58" s="38"/>
      <c r="F58" s="38"/>
      <c r="G58" s="38"/>
      <c r="H58" s="38"/>
      <c r="I58" s="38"/>
      <c r="J58" s="38"/>
      <c r="K58" s="40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Y58" s="39"/>
    </row>
    <row r="59" spans="3:25" s="29" customFormat="1" ht="24" x14ac:dyDescent="0.55000000000000004">
      <c r="C59" s="38"/>
      <c r="D59" s="38"/>
      <c r="E59" s="38"/>
      <c r="F59" s="38"/>
      <c r="G59" s="38"/>
      <c r="H59" s="38"/>
      <c r="I59" s="38"/>
      <c r="J59" s="38"/>
      <c r="K59" s="40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Y59" s="39"/>
    </row>
    <row r="60" spans="3:25" s="29" customFormat="1" ht="24" x14ac:dyDescent="0.55000000000000004">
      <c r="C60" s="38"/>
      <c r="D60" s="38"/>
      <c r="E60" s="38"/>
      <c r="F60" s="38"/>
      <c r="G60" s="38"/>
      <c r="H60" s="38"/>
      <c r="I60" s="38"/>
      <c r="J60" s="38"/>
      <c r="K60" s="40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Y60" s="39"/>
    </row>
    <row r="61" spans="3:25" s="29" customFormat="1" ht="24" x14ac:dyDescent="0.55000000000000004">
      <c r="C61" s="38"/>
      <c r="D61" s="38"/>
      <c r="E61" s="38"/>
      <c r="F61" s="38"/>
      <c r="G61" s="38"/>
      <c r="H61" s="38"/>
      <c r="I61" s="38"/>
      <c r="J61" s="38"/>
      <c r="K61" s="40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Y61" s="39"/>
    </row>
    <row r="62" spans="3:25" s="29" customFormat="1" ht="24" x14ac:dyDescent="0.55000000000000004">
      <c r="C62" s="38"/>
      <c r="D62" s="38"/>
      <c r="E62" s="38"/>
      <c r="F62" s="38"/>
      <c r="G62" s="38"/>
      <c r="H62" s="38"/>
      <c r="I62" s="38"/>
      <c r="J62" s="38"/>
      <c r="K62" s="40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Y62" s="39"/>
    </row>
    <row r="63" spans="3:25" s="29" customFormat="1" ht="24" x14ac:dyDescent="0.55000000000000004">
      <c r="C63" s="38"/>
      <c r="D63" s="38"/>
      <c r="E63" s="38"/>
      <c r="F63" s="38"/>
      <c r="G63" s="38"/>
      <c r="H63" s="38"/>
      <c r="I63" s="38"/>
      <c r="J63" s="38"/>
      <c r="K63" s="40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Y63" s="39"/>
    </row>
    <row r="64" spans="3:25" s="29" customFormat="1" ht="24" x14ac:dyDescent="0.55000000000000004">
      <c r="C64" s="38"/>
      <c r="D64" s="38"/>
      <c r="E64" s="38"/>
      <c r="F64" s="38"/>
      <c r="G64" s="38"/>
      <c r="H64" s="38"/>
      <c r="I64" s="38"/>
      <c r="J64" s="38"/>
      <c r="K64" s="40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Y64" s="39"/>
    </row>
    <row r="65" spans="3:25" s="29" customFormat="1" ht="24" x14ac:dyDescent="0.55000000000000004">
      <c r="C65" s="38"/>
      <c r="D65" s="38"/>
      <c r="E65" s="38"/>
      <c r="F65" s="38"/>
      <c r="G65" s="38"/>
      <c r="H65" s="38"/>
      <c r="I65" s="38"/>
      <c r="J65" s="38"/>
      <c r="K65" s="40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Y65" s="39"/>
    </row>
    <row r="66" spans="3:25" s="29" customFormat="1" ht="24" x14ac:dyDescent="0.55000000000000004">
      <c r="C66" s="38"/>
      <c r="D66" s="38"/>
      <c r="E66" s="38"/>
      <c r="F66" s="38"/>
      <c r="G66" s="38"/>
      <c r="H66" s="38"/>
      <c r="I66" s="38"/>
      <c r="J66" s="38"/>
      <c r="K66" s="40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Y66" s="39"/>
    </row>
    <row r="67" spans="3:25" s="29" customFormat="1" ht="24" x14ac:dyDescent="0.55000000000000004">
      <c r="C67" s="38"/>
      <c r="D67" s="38"/>
      <c r="E67" s="38"/>
      <c r="F67" s="38"/>
      <c r="G67" s="38"/>
      <c r="H67" s="38"/>
      <c r="I67" s="38"/>
      <c r="J67" s="38"/>
      <c r="K67" s="40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Y67" s="39"/>
    </row>
    <row r="68" spans="3:25" s="29" customFormat="1" ht="24" x14ac:dyDescent="0.55000000000000004">
      <c r="C68" s="38"/>
      <c r="D68" s="38"/>
      <c r="E68" s="38"/>
      <c r="F68" s="38"/>
      <c r="G68" s="38"/>
      <c r="H68" s="38"/>
      <c r="I68" s="38"/>
      <c r="J68" s="38"/>
      <c r="K68" s="40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Y68" s="39"/>
    </row>
    <row r="69" spans="3:25" s="29" customFormat="1" ht="24" x14ac:dyDescent="0.55000000000000004">
      <c r="C69" s="38"/>
      <c r="D69" s="38"/>
      <c r="E69" s="38"/>
      <c r="F69" s="38"/>
      <c r="G69" s="38"/>
      <c r="H69" s="38"/>
      <c r="I69" s="38"/>
      <c r="J69" s="38"/>
      <c r="K69" s="40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Y69" s="39"/>
    </row>
    <row r="70" spans="3:25" s="29" customFormat="1" ht="24" x14ac:dyDescent="0.55000000000000004">
      <c r="C70" s="38"/>
      <c r="D70" s="38"/>
      <c r="E70" s="38"/>
      <c r="F70" s="38"/>
      <c r="G70" s="38"/>
      <c r="H70" s="38"/>
      <c r="I70" s="38"/>
      <c r="J70" s="38"/>
      <c r="K70" s="40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Y70" s="39"/>
    </row>
    <row r="71" spans="3:25" s="29" customFormat="1" ht="24" x14ac:dyDescent="0.55000000000000004">
      <c r="C71" s="38"/>
      <c r="D71" s="38"/>
      <c r="E71" s="38"/>
      <c r="F71" s="38"/>
      <c r="G71" s="38"/>
      <c r="H71" s="38"/>
      <c r="I71" s="38"/>
      <c r="J71" s="38"/>
      <c r="K71" s="40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Y71" s="39"/>
    </row>
    <row r="72" spans="3:25" s="29" customFormat="1" ht="24" x14ac:dyDescent="0.55000000000000004">
      <c r="C72" s="38"/>
      <c r="D72" s="38"/>
      <c r="E72" s="38"/>
      <c r="F72" s="38"/>
      <c r="G72" s="38"/>
      <c r="H72" s="38"/>
      <c r="I72" s="38"/>
      <c r="J72" s="38"/>
      <c r="K72" s="40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Y72" s="39"/>
    </row>
    <row r="73" spans="3:25" s="29" customFormat="1" ht="24" x14ac:dyDescent="0.55000000000000004">
      <c r="C73" s="38"/>
      <c r="D73" s="38"/>
      <c r="E73" s="38"/>
      <c r="F73" s="38"/>
      <c r="G73" s="38"/>
      <c r="H73" s="38"/>
      <c r="I73" s="38"/>
      <c r="J73" s="38"/>
      <c r="K73" s="40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Y73" s="39"/>
    </row>
    <row r="74" spans="3:25" s="29" customFormat="1" ht="24" x14ac:dyDescent="0.55000000000000004">
      <c r="C74" s="38"/>
      <c r="D74" s="38"/>
      <c r="E74" s="38"/>
      <c r="F74" s="38"/>
      <c r="G74" s="38"/>
      <c r="H74" s="38"/>
      <c r="I74" s="38"/>
      <c r="J74" s="38"/>
      <c r="K74" s="40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Y74" s="39"/>
    </row>
    <row r="75" spans="3:25" s="29" customFormat="1" ht="24" x14ac:dyDescent="0.55000000000000004">
      <c r="C75" s="38"/>
      <c r="D75" s="38"/>
      <c r="E75" s="38"/>
      <c r="F75" s="38"/>
      <c r="G75" s="38"/>
      <c r="H75" s="38"/>
      <c r="I75" s="38"/>
      <c r="J75" s="38"/>
      <c r="K75" s="40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Y75" s="39"/>
    </row>
    <row r="76" spans="3:25" s="29" customFormat="1" ht="24" x14ac:dyDescent="0.55000000000000004">
      <c r="C76" s="38"/>
      <c r="D76" s="38"/>
      <c r="E76" s="38"/>
      <c r="F76" s="38"/>
      <c r="G76" s="38"/>
      <c r="H76" s="38"/>
      <c r="I76" s="38"/>
      <c r="J76" s="38"/>
      <c r="K76" s="40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Y76" s="39"/>
    </row>
    <row r="77" spans="3:25" s="29" customFormat="1" ht="24" x14ac:dyDescent="0.55000000000000004">
      <c r="C77" s="38"/>
      <c r="D77" s="38"/>
      <c r="E77" s="38"/>
      <c r="F77" s="38"/>
      <c r="G77" s="38"/>
      <c r="H77" s="38"/>
      <c r="I77" s="38"/>
      <c r="J77" s="38"/>
      <c r="K77" s="40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Y77" s="39"/>
    </row>
    <row r="78" spans="3:25" s="29" customFormat="1" ht="24" x14ac:dyDescent="0.55000000000000004">
      <c r="C78" s="38"/>
      <c r="D78" s="38"/>
      <c r="E78" s="38"/>
      <c r="F78" s="38"/>
      <c r="G78" s="38"/>
      <c r="H78" s="38"/>
      <c r="I78" s="38"/>
      <c r="J78" s="38"/>
      <c r="K78" s="40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Y78" s="39"/>
    </row>
    <row r="79" spans="3:25" s="29" customFormat="1" ht="24" x14ac:dyDescent="0.55000000000000004">
      <c r="C79" s="38"/>
      <c r="D79" s="38"/>
      <c r="E79" s="38"/>
      <c r="F79" s="38"/>
      <c r="G79" s="38"/>
      <c r="H79" s="38"/>
      <c r="I79" s="38"/>
      <c r="J79" s="38"/>
      <c r="K79" s="40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Y79" s="39"/>
    </row>
    <row r="80" spans="3:25" s="29" customFormat="1" ht="24" x14ac:dyDescent="0.55000000000000004">
      <c r="C80" s="38"/>
      <c r="D80" s="38"/>
      <c r="E80" s="38"/>
      <c r="F80" s="38"/>
      <c r="G80" s="38"/>
      <c r="H80" s="38"/>
      <c r="I80" s="38"/>
      <c r="J80" s="38"/>
      <c r="K80" s="40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Y80" s="39"/>
    </row>
    <row r="81" spans="1:25" s="29" customFormat="1" ht="24" x14ac:dyDescent="0.55000000000000004">
      <c r="C81" s="38"/>
      <c r="D81" s="38"/>
      <c r="E81" s="38"/>
      <c r="F81" s="38"/>
      <c r="G81" s="38"/>
      <c r="H81" s="38"/>
      <c r="I81" s="38"/>
      <c r="J81" s="38"/>
      <c r="K81" s="40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Y81" s="39"/>
    </row>
    <row r="82" spans="1:25" s="29" customFormat="1" ht="24" x14ac:dyDescent="0.55000000000000004">
      <c r="C82" s="38"/>
      <c r="D82" s="38"/>
      <c r="E82" s="38"/>
      <c r="F82" s="38"/>
      <c r="G82" s="38"/>
      <c r="H82" s="38"/>
      <c r="I82" s="38"/>
      <c r="J82" s="38"/>
      <c r="K82" s="40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Y82" s="39"/>
    </row>
    <row r="83" spans="1:25" ht="24" x14ac:dyDescent="0.55000000000000004">
      <c r="A83" s="41"/>
      <c r="C83" s="42"/>
      <c r="E83" s="42"/>
      <c r="G83" s="42"/>
      <c r="I83" s="42"/>
      <c r="K83" s="43"/>
    </row>
    <row r="84" spans="1:25" x14ac:dyDescent="0.45">
      <c r="I84" s="44"/>
    </row>
    <row r="85" spans="1:25" x14ac:dyDescent="0.45">
      <c r="I85" s="44"/>
    </row>
    <row r="86" spans="1:25" x14ac:dyDescent="0.45">
      <c r="I86" s="44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1"/>
  <sheetViews>
    <sheetView rightToLeft="1" workbookViewId="0">
      <selection activeCell="O8" sqref="O8:O10"/>
    </sheetView>
  </sheetViews>
  <sheetFormatPr defaultRowHeight="18.75" x14ac:dyDescent="0.45"/>
  <cols>
    <col min="1" max="1" width="17.28515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4.7109375" style="1" bestFit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2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</row>
    <row r="3" spans="1:22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  <c r="R3" s="58" t="s">
        <v>74</v>
      </c>
      <c r="S3" s="58" t="s">
        <v>74</v>
      </c>
    </row>
    <row r="4" spans="1:22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</row>
    <row r="5" spans="1:22" s="50" customFormat="1" ht="28.5" x14ac:dyDescent="0.25">
      <c r="A5" s="59" t="s">
        <v>98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45"/>
      <c r="U5" s="45"/>
      <c r="V5" s="45"/>
    </row>
    <row r="6" spans="1:22" ht="26.25" x14ac:dyDescent="0.45">
      <c r="A6" s="57" t="s">
        <v>3</v>
      </c>
      <c r="C6" s="57" t="s">
        <v>83</v>
      </c>
      <c r="D6" s="57" t="s">
        <v>83</v>
      </c>
      <c r="E6" s="57" t="s">
        <v>83</v>
      </c>
      <c r="F6" s="57" t="s">
        <v>83</v>
      </c>
      <c r="G6" s="57" t="s">
        <v>83</v>
      </c>
      <c r="I6" s="57" t="s">
        <v>123</v>
      </c>
      <c r="J6" s="57" t="s">
        <v>76</v>
      </c>
      <c r="K6" s="57" t="s">
        <v>76</v>
      </c>
      <c r="L6" s="57" t="s">
        <v>76</v>
      </c>
      <c r="M6" s="57" t="s">
        <v>76</v>
      </c>
      <c r="O6" s="57" t="s">
        <v>124</v>
      </c>
      <c r="P6" s="57" t="s">
        <v>77</v>
      </c>
      <c r="Q6" s="57" t="s">
        <v>77</v>
      </c>
      <c r="R6" s="57" t="s">
        <v>77</v>
      </c>
      <c r="S6" s="57" t="s">
        <v>77</v>
      </c>
    </row>
    <row r="7" spans="1:22" ht="26.25" x14ac:dyDescent="0.45">
      <c r="A7" s="57" t="s">
        <v>3</v>
      </c>
      <c r="C7" s="57" t="s">
        <v>84</v>
      </c>
      <c r="E7" s="57" t="s">
        <v>85</v>
      </c>
      <c r="G7" s="57" t="s">
        <v>86</v>
      </c>
      <c r="I7" s="57" t="s">
        <v>87</v>
      </c>
      <c r="K7" s="57" t="s">
        <v>80</v>
      </c>
      <c r="M7" s="57" t="s">
        <v>88</v>
      </c>
      <c r="O7" s="57" t="s">
        <v>87</v>
      </c>
      <c r="Q7" s="57" t="s">
        <v>80</v>
      </c>
      <c r="S7" s="57" t="s">
        <v>88</v>
      </c>
    </row>
    <row r="8" spans="1:22" ht="21" x14ac:dyDescent="0.55000000000000004">
      <c r="A8" s="3" t="s">
        <v>17</v>
      </c>
      <c r="C8" s="7" t="s">
        <v>89</v>
      </c>
      <c r="D8" s="7"/>
      <c r="E8" s="6">
        <v>211197959</v>
      </c>
      <c r="F8" s="7"/>
      <c r="G8" s="6">
        <v>250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52799489750</v>
      </c>
      <c r="P8" s="7"/>
      <c r="Q8" s="6">
        <v>0</v>
      </c>
      <c r="R8" s="7"/>
      <c r="S8" s="6">
        <v>52799489750</v>
      </c>
    </row>
    <row r="9" spans="1:22" ht="21" x14ac:dyDescent="0.55000000000000004">
      <c r="A9" s="3" t="s">
        <v>22</v>
      </c>
      <c r="C9" s="7" t="s">
        <v>90</v>
      </c>
      <c r="D9" s="7"/>
      <c r="E9" s="6">
        <v>138883168</v>
      </c>
      <c r="F9" s="7"/>
      <c r="G9" s="6">
        <v>375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52081188000</v>
      </c>
      <c r="P9" s="7"/>
      <c r="Q9" s="6">
        <v>0</v>
      </c>
      <c r="R9" s="7"/>
      <c r="S9" s="6">
        <v>52081188000</v>
      </c>
    </row>
    <row r="10" spans="1:22" ht="21" x14ac:dyDescent="0.55000000000000004">
      <c r="A10" s="3" t="s">
        <v>34</v>
      </c>
      <c r="C10" s="7" t="s">
        <v>91</v>
      </c>
      <c r="D10" s="7"/>
      <c r="E10" s="6">
        <v>215212106</v>
      </c>
      <c r="F10" s="7"/>
      <c r="G10" s="6">
        <v>1500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322818159000</v>
      </c>
      <c r="P10" s="7"/>
      <c r="Q10" s="6">
        <v>0</v>
      </c>
      <c r="R10" s="7"/>
      <c r="S10" s="6">
        <v>322818159000</v>
      </c>
    </row>
    <row r="11" spans="1:22" s="9" customFormat="1" ht="24" x14ac:dyDescent="0.25">
      <c r="A11" s="9" t="s">
        <v>40</v>
      </c>
      <c r="C11" s="9" t="s">
        <v>40</v>
      </c>
      <c r="E11" s="9" t="s">
        <v>40</v>
      </c>
      <c r="G11" s="9" t="s">
        <v>40</v>
      </c>
      <c r="I11" s="10">
        <f>SUM(I8:I10)</f>
        <v>0</v>
      </c>
      <c r="K11" s="10">
        <f>SUM(K8:K10)</f>
        <v>0</v>
      </c>
      <c r="M11" s="10">
        <f>SUM(M8:M10)</f>
        <v>0</v>
      </c>
      <c r="O11" s="10">
        <f>SUM(O8:O10)</f>
        <v>427698836750</v>
      </c>
      <c r="Q11" s="10">
        <f>SUM(Q8:Q10)</f>
        <v>0</v>
      </c>
      <c r="S11" s="10">
        <f>SUM(S8:S10)</f>
        <v>427698836750</v>
      </c>
    </row>
  </sheetData>
  <mergeCells count="17"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A5:S5"/>
    <mergeCell ref="Q7"/>
    <mergeCell ref="S7"/>
    <mergeCell ref="O6:S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9"/>
  <sheetViews>
    <sheetView rightToLeft="1" workbookViewId="0">
      <selection activeCell="A21" sqref="A2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19.85546875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18.7109375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4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</row>
    <row r="3" spans="1:14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</row>
    <row r="4" spans="1:14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</row>
    <row r="5" spans="1:14" s="19" customFormat="1" ht="28.5" x14ac:dyDescent="0.25">
      <c r="A5" s="59" t="s">
        <v>153</v>
      </c>
      <c r="B5" s="59"/>
      <c r="C5" s="59"/>
      <c r="D5" s="59"/>
      <c r="E5" s="59"/>
      <c r="F5" s="59"/>
      <c r="G5" s="59"/>
      <c r="H5" s="15"/>
      <c r="I5" s="15"/>
      <c r="J5" s="15"/>
      <c r="K5" s="15"/>
      <c r="L5" s="15"/>
    </row>
    <row r="6" spans="1:14" ht="27" thickBot="1" x14ac:dyDescent="0.5">
      <c r="A6" s="5" t="s">
        <v>75</v>
      </c>
      <c r="B6" s="48"/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I6" s="57" t="s">
        <v>124</v>
      </c>
      <c r="J6" s="57" t="s">
        <v>77</v>
      </c>
      <c r="K6" s="57" t="s">
        <v>77</v>
      </c>
      <c r="L6" s="57" t="s">
        <v>77</v>
      </c>
      <c r="M6" s="57" t="s">
        <v>77</v>
      </c>
    </row>
    <row r="7" spans="1:14" ht="27" thickBot="1" x14ac:dyDescent="0.5">
      <c r="A7" s="57" t="s">
        <v>78</v>
      </c>
      <c r="C7" s="57" t="s">
        <v>79</v>
      </c>
      <c r="E7" s="57" t="s">
        <v>80</v>
      </c>
      <c r="G7" s="57" t="s">
        <v>81</v>
      </c>
      <c r="I7" s="57" t="s">
        <v>79</v>
      </c>
      <c r="K7" s="57" t="s">
        <v>80</v>
      </c>
      <c r="M7" s="57" t="s">
        <v>81</v>
      </c>
    </row>
    <row r="8" spans="1:14" ht="21" x14ac:dyDescent="0.55000000000000004">
      <c r="A8" s="8" t="s">
        <v>60</v>
      </c>
      <c r="B8" s="7"/>
      <c r="C8" s="6">
        <v>894629991</v>
      </c>
      <c r="D8" s="7"/>
      <c r="E8" s="7">
        <v>0</v>
      </c>
      <c r="F8" s="7"/>
      <c r="G8" s="6">
        <v>894629991</v>
      </c>
      <c r="H8" s="7"/>
      <c r="I8" s="6">
        <v>894629991</v>
      </c>
      <c r="J8" s="7"/>
      <c r="K8" s="7">
        <v>0</v>
      </c>
      <c r="L8" s="7"/>
      <c r="M8" s="6">
        <v>894629991</v>
      </c>
      <c r="N8" s="7"/>
    </row>
    <row r="9" spans="1:14" ht="21" x14ac:dyDescent="0.55000000000000004">
      <c r="A9" s="8" t="s">
        <v>59</v>
      </c>
      <c r="B9" s="7"/>
      <c r="C9" s="6">
        <v>1899211556</v>
      </c>
      <c r="D9" s="7"/>
      <c r="E9" s="7">
        <v>0</v>
      </c>
      <c r="F9" s="7"/>
      <c r="G9" s="6">
        <v>1899211556</v>
      </c>
      <c r="H9" s="7"/>
      <c r="I9" s="6">
        <v>8031509528</v>
      </c>
      <c r="J9" s="7"/>
      <c r="K9" s="7">
        <v>0</v>
      </c>
      <c r="L9" s="7"/>
      <c r="M9" s="6">
        <v>8031509528</v>
      </c>
      <c r="N9" s="7"/>
    </row>
    <row r="10" spans="1:14" ht="21" x14ac:dyDescent="0.55000000000000004">
      <c r="A10" s="8" t="s">
        <v>58</v>
      </c>
      <c r="B10" s="7"/>
      <c r="C10" s="6">
        <v>2000849469</v>
      </c>
      <c r="D10" s="7"/>
      <c r="E10" s="7">
        <v>0</v>
      </c>
      <c r="F10" s="7"/>
      <c r="G10" s="6">
        <v>2000849469</v>
      </c>
      <c r="H10" s="7"/>
      <c r="I10" s="6">
        <v>21068647645</v>
      </c>
      <c r="J10" s="7"/>
      <c r="K10" s="7">
        <v>0</v>
      </c>
      <c r="L10" s="7"/>
      <c r="M10" s="6">
        <v>21068647645</v>
      </c>
      <c r="N10" s="7"/>
    </row>
    <row r="11" spans="1:14" ht="21" x14ac:dyDescent="0.55000000000000004">
      <c r="A11" s="8" t="s">
        <v>57</v>
      </c>
      <c r="B11" s="7"/>
      <c r="C11" s="6">
        <v>201083364</v>
      </c>
      <c r="D11" s="7"/>
      <c r="E11" s="7">
        <v>0</v>
      </c>
      <c r="F11" s="7"/>
      <c r="G11" s="6">
        <v>201083364</v>
      </c>
      <c r="H11" s="7"/>
      <c r="I11" s="6">
        <v>2108799575</v>
      </c>
      <c r="J11" s="7"/>
      <c r="K11" s="7">
        <v>0</v>
      </c>
      <c r="L11" s="7"/>
      <c r="M11" s="6">
        <v>2108799575</v>
      </c>
      <c r="N11" s="7"/>
    </row>
    <row r="12" spans="1:14" ht="21" x14ac:dyDescent="0.55000000000000004">
      <c r="A12" s="8" t="s">
        <v>56</v>
      </c>
      <c r="B12" s="7"/>
      <c r="C12" s="6">
        <v>53276735</v>
      </c>
      <c r="D12" s="7"/>
      <c r="E12" s="7">
        <v>0</v>
      </c>
      <c r="F12" s="7"/>
      <c r="G12" s="6">
        <v>53276735</v>
      </c>
      <c r="H12" s="7"/>
      <c r="I12" s="6">
        <v>590982360</v>
      </c>
      <c r="J12" s="7"/>
      <c r="K12" s="7">
        <v>0</v>
      </c>
      <c r="L12" s="7"/>
      <c r="M12" s="6">
        <v>590982360</v>
      </c>
      <c r="N12" s="7"/>
    </row>
    <row r="13" spans="1:14" ht="21" x14ac:dyDescent="0.55000000000000004">
      <c r="A13" s="8" t="s">
        <v>55</v>
      </c>
      <c r="B13" s="7"/>
      <c r="C13" s="6">
        <v>98919254</v>
      </c>
      <c r="D13" s="7"/>
      <c r="E13" s="7">
        <v>0</v>
      </c>
      <c r="F13" s="7"/>
      <c r="G13" s="6">
        <v>98919254</v>
      </c>
      <c r="H13" s="7"/>
      <c r="I13" s="6">
        <v>1049752478</v>
      </c>
      <c r="J13" s="7"/>
      <c r="K13" s="7">
        <v>0</v>
      </c>
      <c r="L13" s="7"/>
      <c r="M13" s="6">
        <v>1049752478</v>
      </c>
      <c r="N13" s="7"/>
    </row>
    <row r="14" spans="1:14" ht="21" x14ac:dyDescent="0.55000000000000004">
      <c r="A14" s="8" t="s">
        <v>54</v>
      </c>
      <c r="B14" s="7"/>
      <c r="C14" s="6">
        <v>4056611871</v>
      </c>
      <c r="D14" s="7"/>
      <c r="E14" s="7">
        <v>0</v>
      </c>
      <c r="F14" s="7"/>
      <c r="G14" s="6">
        <v>4056611871</v>
      </c>
      <c r="H14" s="7"/>
      <c r="I14" s="6">
        <v>42097094906</v>
      </c>
      <c r="J14" s="7"/>
      <c r="K14" s="7">
        <v>0</v>
      </c>
      <c r="L14" s="7"/>
      <c r="M14" s="6">
        <v>42097094906</v>
      </c>
      <c r="N14" s="7"/>
    </row>
    <row r="15" spans="1:14" ht="21" x14ac:dyDescent="0.55000000000000004">
      <c r="A15" s="8" t="s">
        <v>53</v>
      </c>
      <c r="B15" s="7"/>
      <c r="C15" s="6">
        <v>98261366</v>
      </c>
      <c r="D15" s="7"/>
      <c r="E15" s="7">
        <v>0</v>
      </c>
      <c r="F15" s="7"/>
      <c r="G15" s="6">
        <v>98261366</v>
      </c>
      <c r="H15" s="7"/>
      <c r="I15" s="6">
        <v>1052526220</v>
      </c>
      <c r="J15" s="7"/>
      <c r="K15" s="7">
        <v>0</v>
      </c>
      <c r="L15" s="7"/>
      <c r="M15" s="6">
        <v>1052526220</v>
      </c>
      <c r="N15" s="7"/>
    </row>
    <row r="16" spans="1:14" ht="21" x14ac:dyDescent="0.55000000000000004">
      <c r="A16" s="8" t="s">
        <v>52</v>
      </c>
      <c r="B16" s="7"/>
      <c r="C16" s="6">
        <v>395177809</v>
      </c>
      <c r="D16" s="7"/>
      <c r="E16" s="7">
        <v>0</v>
      </c>
      <c r="F16" s="7"/>
      <c r="G16" s="6">
        <v>395177809</v>
      </c>
      <c r="H16" s="7"/>
      <c r="I16" s="6">
        <v>4198007339</v>
      </c>
      <c r="J16" s="7"/>
      <c r="K16" s="7">
        <v>0</v>
      </c>
      <c r="L16" s="7"/>
      <c r="M16" s="6">
        <v>4198007339</v>
      </c>
      <c r="N16" s="7"/>
    </row>
    <row r="17" spans="1:14" ht="21.75" thickBot="1" x14ac:dyDescent="0.6">
      <c r="A17" s="8" t="s">
        <v>51</v>
      </c>
      <c r="B17" s="7"/>
      <c r="C17" s="6">
        <v>187431287</v>
      </c>
      <c r="D17" s="7"/>
      <c r="E17" s="7">
        <v>0</v>
      </c>
      <c r="F17" s="7"/>
      <c r="G17" s="6">
        <v>187431287</v>
      </c>
      <c r="H17" s="7"/>
      <c r="I17" s="6">
        <v>1965134684</v>
      </c>
      <c r="J17" s="7"/>
      <c r="K17" s="7">
        <v>0</v>
      </c>
      <c r="L17" s="7"/>
      <c r="M17" s="6">
        <v>1965134684</v>
      </c>
      <c r="N17" s="7"/>
    </row>
    <row r="18" spans="1:14" s="9" customFormat="1" ht="24.75" thickBot="1" x14ac:dyDescent="0.3">
      <c r="A18" s="9" t="s">
        <v>40</v>
      </c>
      <c r="C18" s="10">
        <f>SUM(C8:C17)</f>
        <v>9885452702</v>
      </c>
      <c r="E18" s="10">
        <f>SUM(E8:E17)</f>
        <v>0</v>
      </c>
      <c r="G18" s="10">
        <f>SUM(G8:G17)</f>
        <v>9885452702</v>
      </c>
      <c r="I18" s="10">
        <f>SUM(I8:I17)</f>
        <v>83057084726</v>
      </c>
      <c r="K18" s="10">
        <f>SUM(K8:K17)</f>
        <v>0</v>
      </c>
      <c r="M18" s="10">
        <f>SUM(M8:M17)</f>
        <v>83057084726</v>
      </c>
    </row>
    <row r="19" spans="1:14" ht="19.5" thickTop="1" x14ac:dyDescent="0.45"/>
  </sheetData>
  <mergeCells count="13">
    <mergeCell ref="A5:G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3FC2-2396-44C3-A953-36EFD83F7CBD}">
  <dimension ref="A2:M119"/>
  <sheetViews>
    <sheetView rightToLeft="1" topLeftCell="A102" workbookViewId="0">
      <selection activeCell="M8" sqref="M8:M116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</row>
    <row r="3" spans="1:13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</row>
    <row r="4" spans="1:13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</row>
    <row r="6" spans="1:13" ht="27" thickBot="1" x14ac:dyDescent="0.5">
      <c r="A6" s="57" t="s">
        <v>75</v>
      </c>
      <c r="B6" s="57" t="s">
        <v>75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I6" s="57" t="s">
        <v>124</v>
      </c>
      <c r="J6" s="57" t="s">
        <v>77</v>
      </c>
      <c r="K6" s="57" t="s">
        <v>77</v>
      </c>
      <c r="L6" s="57" t="s">
        <v>77</v>
      </c>
      <c r="M6" s="57" t="s">
        <v>77</v>
      </c>
    </row>
    <row r="7" spans="1:13" ht="27" thickBot="1" x14ac:dyDescent="0.5">
      <c r="A7" s="5" t="s">
        <v>78</v>
      </c>
      <c r="C7" s="5" t="s">
        <v>79</v>
      </c>
      <c r="E7" s="5" t="s">
        <v>80</v>
      </c>
      <c r="G7" s="5" t="s">
        <v>81</v>
      </c>
      <c r="I7" s="5" t="s">
        <v>79</v>
      </c>
      <c r="K7" s="5" t="s">
        <v>80</v>
      </c>
      <c r="M7" s="5" t="s">
        <v>81</v>
      </c>
    </row>
    <row r="8" spans="1:13" ht="21" x14ac:dyDescent="0.55000000000000004">
      <c r="A8" s="8" t="s">
        <v>66</v>
      </c>
      <c r="B8" s="7"/>
      <c r="C8" s="6">
        <v>13196</v>
      </c>
      <c r="D8" s="7"/>
      <c r="E8" s="13">
        <v>0</v>
      </c>
      <c r="F8" s="7"/>
      <c r="G8" s="6">
        <f>C8-E8</f>
        <v>13196</v>
      </c>
      <c r="H8" s="7"/>
      <c r="I8" s="6">
        <v>201453</v>
      </c>
      <c r="J8" s="7"/>
      <c r="K8" s="6">
        <v>0</v>
      </c>
      <c r="L8" s="7"/>
      <c r="M8" s="6">
        <v>201453</v>
      </c>
    </row>
    <row r="9" spans="1:13" ht="21" x14ac:dyDescent="0.55000000000000004">
      <c r="A9" s="8" t="s">
        <v>66</v>
      </c>
      <c r="B9" s="7"/>
      <c r="C9" s="6">
        <v>47646</v>
      </c>
      <c r="D9" s="7"/>
      <c r="E9" s="13">
        <v>0</v>
      </c>
      <c r="F9" s="7"/>
      <c r="G9" s="6">
        <f t="shared" ref="G9:G72" si="0">C9-E9</f>
        <v>47646</v>
      </c>
      <c r="H9" s="7"/>
      <c r="I9" s="6">
        <v>502840</v>
      </c>
      <c r="J9" s="7"/>
      <c r="K9" s="6">
        <v>0</v>
      </c>
      <c r="L9" s="7"/>
      <c r="M9" s="6">
        <v>502840</v>
      </c>
    </row>
    <row r="10" spans="1:13" ht="21" x14ac:dyDescent="0.55000000000000004">
      <c r="A10" s="8" t="s">
        <v>66</v>
      </c>
      <c r="B10" s="7"/>
      <c r="C10" s="6">
        <v>48007</v>
      </c>
      <c r="D10" s="7"/>
      <c r="E10" s="13">
        <v>0</v>
      </c>
      <c r="F10" s="7"/>
      <c r="G10" s="6">
        <f t="shared" si="0"/>
        <v>48007</v>
      </c>
      <c r="H10" s="7"/>
      <c r="I10" s="6">
        <v>529527</v>
      </c>
      <c r="J10" s="7"/>
      <c r="K10" s="6">
        <v>0</v>
      </c>
      <c r="L10" s="7"/>
      <c r="M10" s="6">
        <v>529527</v>
      </c>
    </row>
    <row r="11" spans="1:13" ht="21" x14ac:dyDescent="0.55000000000000004">
      <c r="A11" s="8" t="s">
        <v>66</v>
      </c>
      <c r="B11" s="7"/>
      <c r="C11" s="6">
        <v>51355</v>
      </c>
      <c r="D11" s="7"/>
      <c r="E11" s="13">
        <v>0</v>
      </c>
      <c r="F11" s="7"/>
      <c r="G11" s="6">
        <f t="shared" si="0"/>
        <v>51355</v>
      </c>
      <c r="H11" s="7"/>
      <c r="I11" s="6">
        <v>541983</v>
      </c>
      <c r="J11" s="7"/>
      <c r="K11" s="6">
        <v>0</v>
      </c>
      <c r="L11" s="7"/>
      <c r="M11" s="6">
        <v>541983</v>
      </c>
    </row>
    <row r="12" spans="1:13" ht="21" x14ac:dyDescent="0.55000000000000004">
      <c r="A12" s="8" t="s">
        <v>68</v>
      </c>
      <c r="B12" s="7"/>
      <c r="C12" s="6">
        <v>1236356468</v>
      </c>
      <c r="D12" s="7"/>
      <c r="E12" s="13">
        <v>0</v>
      </c>
      <c r="F12" s="7"/>
      <c r="G12" s="6">
        <f t="shared" si="0"/>
        <v>1236356468</v>
      </c>
      <c r="H12" s="7"/>
      <c r="I12" s="6">
        <v>25374873931</v>
      </c>
      <c r="J12" s="7"/>
      <c r="K12" s="6">
        <v>0</v>
      </c>
      <c r="L12" s="7"/>
      <c r="M12" s="6">
        <v>25374873931</v>
      </c>
    </row>
    <row r="13" spans="1:13" ht="21" x14ac:dyDescent="0.55000000000000004">
      <c r="A13" s="8" t="s">
        <v>68</v>
      </c>
      <c r="B13" s="7"/>
      <c r="C13" s="6">
        <v>4387413150</v>
      </c>
      <c r="D13" s="7"/>
      <c r="E13" s="13">
        <v>0</v>
      </c>
      <c r="F13" s="7"/>
      <c r="G13" s="6">
        <f t="shared" si="0"/>
        <v>4387413150</v>
      </c>
      <c r="H13" s="7"/>
      <c r="I13" s="6">
        <v>108814150717</v>
      </c>
      <c r="J13" s="7"/>
      <c r="K13" s="6">
        <v>0</v>
      </c>
      <c r="L13" s="7"/>
      <c r="M13" s="6">
        <v>108814150717</v>
      </c>
    </row>
    <row r="14" spans="1:13" ht="21" x14ac:dyDescent="0.55000000000000004">
      <c r="A14" s="8" t="s">
        <v>68</v>
      </c>
      <c r="B14" s="7"/>
      <c r="C14" s="6">
        <v>1748280640</v>
      </c>
      <c r="D14" s="7"/>
      <c r="E14" s="13">
        <v>0</v>
      </c>
      <c r="F14" s="7"/>
      <c r="G14" s="6">
        <f t="shared" si="0"/>
        <v>1748280640</v>
      </c>
      <c r="H14" s="7"/>
      <c r="I14" s="6">
        <v>23239010064</v>
      </c>
      <c r="J14" s="7"/>
      <c r="K14" s="6">
        <v>0</v>
      </c>
      <c r="L14" s="7"/>
      <c r="M14" s="6">
        <v>23239010064</v>
      </c>
    </row>
    <row r="15" spans="1:13" ht="21" x14ac:dyDescent="0.55000000000000004">
      <c r="A15" s="8" t="s">
        <v>68</v>
      </c>
      <c r="B15" s="7"/>
      <c r="C15" s="6">
        <v>426372775</v>
      </c>
      <c r="D15" s="7"/>
      <c r="E15" s="13">
        <v>0</v>
      </c>
      <c r="F15" s="7"/>
      <c r="G15" s="6">
        <f t="shared" si="0"/>
        <v>426372775</v>
      </c>
      <c r="H15" s="7"/>
      <c r="I15" s="6">
        <v>14167295915</v>
      </c>
      <c r="J15" s="7"/>
      <c r="K15" s="6">
        <v>0</v>
      </c>
      <c r="L15" s="7"/>
      <c r="M15" s="6">
        <v>14167295915</v>
      </c>
    </row>
    <row r="16" spans="1:13" ht="21" x14ac:dyDescent="0.55000000000000004">
      <c r="A16" s="8" t="s">
        <v>68</v>
      </c>
      <c r="B16" s="7"/>
      <c r="C16" s="6">
        <v>21327385</v>
      </c>
      <c r="D16" s="7"/>
      <c r="E16" s="13">
        <v>0</v>
      </c>
      <c r="F16" s="7"/>
      <c r="G16" s="6">
        <f t="shared" si="0"/>
        <v>21327385</v>
      </c>
      <c r="H16" s="7"/>
      <c r="I16" s="6">
        <v>410302304</v>
      </c>
      <c r="J16" s="7"/>
      <c r="K16" s="6">
        <v>0</v>
      </c>
      <c r="L16" s="7"/>
      <c r="M16" s="6">
        <v>410302304</v>
      </c>
    </row>
    <row r="17" spans="1:13" ht="21" x14ac:dyDescent="0.55000000000000004">
      <c r="A17" s="8" t="s">
        <v>68</v>
      </c>
      <c r="B17" s="7"/>
      <c r="C17" s="6">
        <v>1153935172</v>
      </c>
      <c r="D17" s="7"/>
      <c r="E17" s="13">
        <v>0</v>
      </c>
      <c r="F17" s="7"/>
      <c r="G17" s="6">
        <f t="shared" si="0"/>
        <v>1153935172</v>
      </c>
      <c r="H17" s="7"/>
      <c r="I17" s="6">
        <v>12793398270</v>
      </c>
      <c r="J17" s="7"/>
      <c r="K17" s="6">
        <v>0</v>
      </c>
      <c r="L17" s="7"/>
      <c r="M17" s="6">
        <v>12793398270</v>
      </c>
    </row>
    <row r="18" spans="1:13" ht="21" x14ac:dyDescent="0.55000000000000004">
      <c r="A18" s="8" t="s">
        <v>68</v>
      </c>
      <c r="B18" s="7"/>
      <c r="C18" s="6">
        <v>169439603</v>
      </c>
      <c r="D18" s="7"/>
      <c r="E18" s="13">
        <v>0</v>
      </c>
      <c r="F18" s="7"/>
      <c r="G18" s="6">
        <f t="shared" si="0"/>
        <v>169439603</v>
      </c>
      <c r="H18" s="7"/>
      <c r="I18" s="6">
        <v>1811848700</v>
      </c>
      <c r="J18" s="7"/>
      <c r="K18" s="6">
        <v>0</v>
      </c>
      <c r="L18" s="7"/>
      <c r="M18" s="6">
        <v>1811848700</v>
      </c>
    </row>
    <row r="19" spans="1:13" ht="21" x14ac:dyDescent="0.55000000000000004">
      <c r="A19" s="8" t="s">
        <v>68</v>
      </c>
      <c r="B19" s="7"/>
      <c r="C19" s="6">
        <v>56306041</v>
      </c>
      <c r="D19" s="7"/>
      <c r="E19" s="13">
        <v>0</v>
      </c>
      <c r="F19" s="7"/>
      <c r="G19" s="6">
        <f t="shared" si="0"/>
        <v>56306041</v>
      </c>
      <c r="H19" s="7"/>
      <c r="I19" s="6">
        <v>787222315</v>
      </c>
      <c r="J19" s="7"/>
      <c r="K19" s="6">
        <v>0</v>
      </c>
      <c r="L19" s="7"/>
      <c r="M19" s="6">
        <v>787222315</v>
      </c>
    </row>
    <row r="20" spans="1:13" ht="21" x14ac:dyDescent="0.55000000000000004">
      <c r="A20" s="8" t="s">
        <v>68</v>
      </c>
      <c r="B20" s="7"/>
      <c r="C20" s="6">
        <v>193668975</v>
      </c>
      <c r="D20" s="7"/>
      <c r="E20" s="13">
        <v>0</v>
      </c>
      <c r="F20" s="7"/>
      <c r="G20" s="6">
        <f t="shared" si="0"/>
        <v>193668975</v>
      </c>
      <c r="H20" s="7"/>
      <c r="I20" s="6">
        <v>22547606254</v>
      </c>
      <c r="J20" s="7"/>
      <c r="K20" s="6">
        <v>0</v>
      </c>
      <c r="L20" s="7"/>
      <c r="M20" s="6">
        <v>22547606254</v>
      </c>
    </row>
    <row r="21" spans="1:13" ht="21" x14ac:dyDescent="0.55000000000000004">
      <c r="A21" s="8" t="s">
        <v>68</v>
      </c>
      <c r="B21" s="7"/>
      <c r="C21" s="6">
        <v>109698318</v>
      </c>
      <c r="D21" s="7"/>
      <c r="E21" s="13">
        <v>0</v>
      </c>
      <c r="F21" s="7"/>
      <c r="G21" s="6">
        <f t="shared" si="0"/>
        <v>109698318</v>
      </c>
      <c r="H21" s="7"/>
      <c r="I21" s="6">
        <v>2184910398</v>
      </c>
      <c r="J21" s="7"/>
      <c r="K21" s="6">
        <v>0</v>
      </c>
      <c r="L21" s="7"/>
      <c r="M21" s="6">
        <v>2184910398</v>
      </c>
    </row>
    <row r="22" spans="1:13" ht="21" x14ac:dyDescent="0.55000000000000004">
      <c r="A22" s="8" t="s">
        <v>68</v>
      </c>
      <c r="B22" s="7"/>
      <c r="C22" s="6">
        <v>1080108956</v>
      </c>
      <c r="D22" s="7"/>
      <c r="E22" s="13">
        <v>0</v>
      </c>
      <c r="F22" s="7"/>
      <c r="G22" s="6">
        <f t="shared" si="0"/>
        <v>1080108956</v>
      </c>
      <c r="H22" s="7"/>
      <c r="I22" s="6">
        <v>14365828724</v>
      </c>
      <c r="J22" s="7"/>
      <c r="K22" s="6">
        <v>0</v>
      </c>
      <c r="L22" s="7"/>
      <c r="M22" s="6">
        <v>14365828724</v>
      </c>
    </row>
    <row r="23" spans="1:13" ht="21" x14ac:dyDescent="0.55000000000000004">
      <c r="A23" s="8" t="s">
        <v>82</v>
      </c>
      <c r="B23" s="7"/>
      <c r="C23" s="6">
        <v>0</v>
      </c>
      <c r="D23" s="7"/>
      <c r="E23" s="13">
        <v>0</v>
      </c>
      <c r="F23" s="7"/>
      <c r="G23" s="6">
        <f t="shared" si="0"/>
        <v>0</v>
      </c>
      <c r="H23" s="7"/>
      <c r="I23" s="6">
        <v>43908</v>
      </c>
      <c r="J23" s="7"/>
      <c r="K23" s="6">
        <v>0</v>
      </c>
      <c r="L23" s="7"/>
      <c r="M23" s="6">
        <v>43908</v>
      </c>
    </row>
    <row r="24" spans="1:13" ht="21" x14ac:dyDescent="0.55000000000000004">
      <c r="A24" s="8" t="s">
        <v>68</v>
      </c>
      <c r="B24" s="7"/>
      <c r="C24" s="6">
        <v>80124847</v>
      </c>
      <c r="D24" s="7"/>
      <c r="E24" s="13">
        <v>0</v>
      </c>
      <c r="F24" s="7"/>
      <c r="G24" s="6">
        <f t="shared" si="0"/>
        <v>80124847</v>
      </c>
      <c r="H24" s="7"/>
      <c r="I24" s="6">
        <v>3428160519</v>
      </c>
      <c r="J24" s="7"/>
      <c r="K24" s="6">
        <v>0</v>
      </c>
      <c r="L24" s="7"/>
      <c r="M24" s="6">
        <v>3428160519</v>
      </c>
    </row>
    <row r="25" spans="1:13" ht="21" x14ac:dyDescent="0.55000000000000004">
      <c r="A25" s="8" t="s">
        <v>68</v>
      </c>
      <c r="B25" s="7"/>
      <c r="C25" s="6">
        <v>1112126457</v>
      </c>
      <c r="D25" s="7"/>
      <c r="E25" s="13">
        <v>0</v>
      </c>
      <c r="F25" s="7"/>
      <c r="G25" s="6">
        <f t="shared" si="0"/>
        <v>1112126457</v>
      </c>
      <c r="H25" s="7"/>
      <c r="I25" s="6">
        <v>13342736738</v>
      </c>
      <c r="J25" s="7"/>
      <c r="K25" s="6">
        <v>0</v>
      </c>
      <c r="L25" s="7"/>
      <c r="M25" s="6">
        <v>13342736738</v>
      </c>
    </row>
    <row r="26" spans="1:13" ht="21" x14ac:dyDescent="0.55000000000000004">
      <c r="A26" s="8" t="s">
        <v>69</v>
      </c>
      <c r="B26" s="7"/>
      <c r="C26" s="6">
        <v>1445368</v>
      </c>
      <c r="D26" s="7"/>
      <c r="E26" s="13">
        <v>0</v>
      </c>
      <c r="F26" s="7"/>
      <c r="G26" s="6">
        <f t="shared" si="0"/>
        <v>1445368</v>
      </c>
      <c r="H26" s="7"/>
      <c r="I26" s="6">
        <v>9286981</v>
      </c>
      <c r="J26" s="7"/>
      <c r="K26" s="6">
        <v>0</v>
      </c>
      <c r="L26" s="7"/>
      <c r="M26" s="6">
        <v>9286981</v>
      </c>
    </row>
    <row r="27" spans="1:13" ht="21" x14ac:dyDescent="0.55000000000000004">
      <c r="A27" s="8" t="s">
        <v>68</v>
      </c>
      <c r="B27" s="7"/>
      <c r="C27" s="6">
        <v>28741654</v>
      </c>
      <c r="D27" s="7"/>
      <c r="E27" s="13">
        <v>0</v>
      </c>
      <c r="F27" s="7"/>
      <c r="G27" s="6">
        <f t="shared" si="0"/>
        <v>28741654</v>
      </c>
      <c r="H27" s="7"/>
      <c r="I27" s="6">
        <v>9652950350</v>
      </c>
      <c r="J27" s="7"/>
      <c r="K27" s="6">
        <v>0</v>
      </c>
      <c r="L27" s="7"/>
      <c r="M27" s="6">
        <v>9652950350</v>
      </c>
    </row>
    <row r="28" spans="1:13" ht="21" x14ac:dyDescent="0.55000000000000004">
      <c r="A28" s="8" t="s">
        <v>68</v>
      </c>
      <c r="B28" s="7"/>
      <c r="C28" s="6">
        <v>178040974</v>
      </c>
      <c r="D28" s="7"/>
      <c r="E28" s="13">
        <v>0</v>
      </c>
      <c r="F28" s="7"/>
      <c r="G28" s="6">
        <f t="shared" si="0"/>
        <v>178040974</v>
      </c>
      <c r="H28" s="7"/>
      <c r="I28" s="6">
        <v>3120156036</v>
      </c>
      <c r="J28" s="7"/>
      <c r="K28" s="6">
        <v>0</v>
      </c>
      <c r="L28" s="7"/>
      <c r="M28" s="6">
        <v>3120156036</v>
      </c>
    </row>
    <row r="29" spans="1:13" ht="21" x14ac:dyDescent="0.55000000000000004">
      <c r="A29" s="8" t="s">
        <v>68</v>
      </c>
      <c r="B29" s="7"/>
      <c r="C29" s="6">
        <v>37161783</v>
      </c>
      <c r="D29" s="7"/>
      <c r="E29" s="13">
        <v>0</v>
      </c>
      <c r="F29" s="7"/>
      <c r="G29" s="6">
        <f t="shared" si="0"/>
        <v>37161783</v>
      </c>
      <c r="H29" s="7"/>
      <c r="I29" s="6">
        <v>10220593711</v>
      </c>
      <c r="J29" s="7"/>
      <c r="K29" s="6">
        <v>0</v>
      </c>
      <c r="L29" s="7"/>
      <c r="M29" s="6">
        <v>10220593711</v>
      </c>
    </row>
    <row r="30" spans="1:13" ht="21" x14ac:dyDescent="0.55000000000000004">
      <c r="A30" s="8" t="s">
        <v>68</v>
      </c>
      <c r="B30" s="7"/>
      <c r="C30" s="6">
        <v>245770958</v>
      </c>
      <c r="D30" s="7"/>
      <c r="E30" s="13">
        <v>0</v>
      </c>
      <c r="F30" s="7"/>
      <c r="G30" s="6">
        <f t="shared" si="0"/>
        <v>245770958</v>
      </c>
      <c r="H30" s="7"/>
      <c r="I30" s="6">
        <v>4365608303</v>
      </c>
      <c r="J30" s="7"/>
      <c r="K30" s="6">
        <v>0</v>
      </c>
      <c r="L30" s="7"/>
      <c r="M30" s="6">
        <v>4365608303</v>
      </c>
    </row>
    <row r="31" spans="1:13" ht="21" x14ac:dyDescent="0.55000000000000004">
      <c r="A31" s="8" t="s">
        <v>69</v>
      </c>
      <c r="B31" s="7"/>
      <c r="C31" s="6">
        <v>41720</v>
      </c>
      <c r="D31" s="7"/>
      <c r="E31" s="13">
        <v>0</v>
      </c>
      <c r="F31" s="7"/>
      <c r="G31" s="6">
        <f t="shared" si="0"/>
        <v>41720</v>
      </c>
      <c r="H31" s="7"/>
      <c r="I31" s="6">
        <v>216064319</v>
      </c>
      <c r="J31" s="7"/>
      <c r="K31" s="6">
        <v>0</v>
      </c>
      <c r="L31" s="7"/>
      <c r="M31" s="6">
        <v>216064319</v>
      </c>
    </row>
    <row r="32" spans="1:13" ht="21" x14ac:dyDescent="0.55000000000000004">
      <c r="A32" s="8" t="s">
        <v>68</v>
      </c>
      <c r="B32" s="7"/>
      <c r="C32" s="6">
        <v>128157598</v>
      </c>
      <c r="D32" s="7"/>
      <c r="E32" s="13">
        <v>0</v>
      </c>
      <c r="F32" s="7"/>
      <c r="G32" s="6">
        <f t="shared" si="0"/>
        <v>128157598</v>
      </c>
      <c r="H32" s="7"/>
      <c r="I32" s="6">
        <v>1616143855</v>
      </c>
      <c r="J32" s="7"/>
      <c r="K32" s="6">
        <v>0</v>
      </c>
      <c r="L32" s="7"/>
      <c r="M32" s="6">
        <v>1616143855</v>
      </c>
    </row>
    <row r="33" spans="1:13" ht="21" x14ac:dyDescent="0.55000000000000004">
      <c r="A33" s="8" t="s">
        <v>68</v>
      </c>
      <c r="B33" s="7"/>
      <c r="C33" s="6">
        <v>74679875</v>
      </c>
      <c r="D33" s="7"/>
      <c r="E33" s="13">
        <v>0</v>
      </c>
      <c r="F33" s="7"/>
      <c r="G33" s="6">
        <f t="shared" si="0"/>
        <v>74679875</v>
      </c>
      <c r="H33" s="7"/>
      <c r="I33" s="6">
        <v>1002670371</v>
      </c>
      <c r="J33" s="7"/>
      <c r="K33" s="6">
        <v>0</v>
      </c>
      <c r="L33" s="7"/>
      <c r="M33" s="6">
        <v>1002670371</v>
      </c>
    </row>
    <row r="34" spans="1:13" ht="21" x14ac:dyDescent="0.55000000000000004">
      <c r="A34" s="8" t="s">
        <v>68</v>
      </c>
      <c r="B34" s="7"/>
      <c r="C34" s="6">
        <v>83960259</v>
      </c>
      <c r="D34" s="7"/>
      <c r="E34" s="13">
        <v>0</v>
      </c>
      <c r="F34" s="7"/>
      <c r="G34" s="6">
        <f t="shared" si="0"/>
        <v>83960259</v>
      </c>
      <c r="H34" s="7"/>
      <c r="I34" s="6">
        <v>1395016719</v>
      </c>
      <c r="J34" s="7"/>
      <c r="K34" s="6">
        <v>0</v>
      </c>
      <c r="L34" s="7"/>
      <c r="M34" s="6">
        <v>1395016719</v>
      </c>
    </row>
    <row r="35" spans="1:13" ht="21" x14ac:dyDescent="0.55000000000000004">
      <c r="A35" s="8" t="s">
        <v>68</v>
      </c>
      <c r="B35" s="7"/>
      <c r="C35" s="6">
        <v>12952758</v>
      </c>
      <c r="D35" s="7"/>
      <c r="E35" s="13">
        <v>0</v>
      </c>
      <c r="F35" s="7"/>
      <c r="G35" s="6">
        <f t="shared" si="0"/>
        <v>12952758</v>
      </c>
      <c r="H35" s="7"/>
      <c r="I35" s="6">
        <v>381379630</v>
      </c>
      <c r="J35" s="7"/>
      <c r="K35" s="6">
        <v>0</v>
      </c>
      <c r="L35" s="7"/>
      <c r="M35" s="6">
        <v>381379630</v>
      </c>
    </row>
    <row r="36" spans="1:13" ht="21" x14ac:dyDescent="0.55000000000000004">
      <c r="A36" s="8" t="s">
        <v>68</v>
      </c>
      <c r="B36" s="7"/>
      <c r="C36" s="6">
        <v>246330216</v>
      </c>
      <c r="D36" s="7"/>
      <c r="E36" s="13">
        <v>0</v>
      </c>
      <c r="F36" s="7"/>
      <c r="G36" s="6">
        <f t="shared" si="0"/>
        <v>246330216</v>
      </c>
      <c r="H36" s="7"/>
      <c r="I36" s="6">
        <v>4520663879</v>
      </c>
      <c r="J36" s="7"/>
      <c r="K36" s="6">
        <v>0</v>
      </c>
      <c r="L36" s="7"/>
      <c r="M36" s="6">
        <v>4520663879</v>
      </c>
    </row>
    <row r="37" spans="1:13" ht="21" x14ac:dyDescent="0.55000000000000004">
      <c r="A37" s="8" t="s">
        <v>68</v>
      </c>
      <c r="B37" s="7"/>
      <c r="C37" s="6">
        <v>15537448</v>
      </c>
      <c r="D37" s="7"/>
      <c r="E37" s="13">
        <v>0</v>
      </c>
      <c r="F37" s="7"/>
      <c r="G37" s="6">
        <f t="shared" si="0"/>
        <v>15537448</v>
      </c>
      <c r="H37" s="7"/>
      <c r="I37" s="6">
        <v>6230744374</v>
      </c>
      <c r="J37" s="7"/>
      <c r="K37" s="6">
        <v>0</v>
      </c>
      <c r="L37" s="7"/>
      <c r="M37" s="6">
        <v>6230744374</v>
      </c>
    </row>
    <row r="38" spans="1:13" ht="21" x14ac:dyDescent="0.55000000000000004">
      <c r="A38" s="8" t="s">
        <v>68</v>
      </c>
      <c r="B38" s="7"/>
      <c r="C38" s="6">
        <v>48521298</v>
      </c>
      <c r="D38" s="7"/>
      <c r="E38" s="13">
        <v>0</v>
      </c>
      <c r="F38" s="7"/>
      <c r="G38" s="6">
        <f t="shared" si="0"/>
        <v>48521298</v>
      </c>
      <c r="H38" s="7"/>
      <c r="I38" s="6">
        <v>829781045</v>
      </c>
      <c r="J38" s="7"/>
      <c r="K38" s="6">
        <v>0</v>
      </c>
      <c r="L38" s="7"/>
      <c r="M38" s="6">
        <v>829781045</v>
      </c>
    </row>
    <row r="39" spans="1:13" ht="21" x14ac:dyDescent="0.55000000000000004">
      <c r="A39" s="8" t="s">
        <v>68</v>
      </c>
      <c r="B39" s="7"/>
      <c r="C39" s="6">
        <v>60878770</v>
      </c>
      <c r="D39" s="7"/>
      <c r="E39" s="13">
        <v>0</v>
      </c>
      <c r="F39" s="7"/>
      <c r="G39" s="6">
        <f t="shared" si="0"/>
        <v>60878770</v>
      </c>
      <c r="H39" s="7"/>
      <c r="I39" s="6">
        <v>1468035982</v>
      </c>
      <c r="J39" s="7"/>
      <c r="K39" s="6">
        <v>0</v>
      </c>
      <c r="L39" s="7"/>
      <c r="M39" s="6">
        <v>1468035982</v>
      </c>
    </row>
    <row r="40" spans="1:13" ht="21" x14ac:dyDescent="0.55000000000000004">
      <c r="A40" s="8" t="s">
        <v>68</v>
      </c>
      <c r="B40" s="7"/>
      <c r="C40" s="6">
        <v>9000743</v>
      </c>
      <c r="D40" s="7"/>
      <c r="E40" s="13">
        <v>0</v>
      </c>
      <c r="F40" s="7"/>
      <c r="G40" s="6">
        <f t="shared" si="0"/>
        <v>9000743</v>
      </c>
      <c r="H40" s="7"/>
      <c r="I40" s="6">
        <v>177740233</v>
      </c>
      <c r="J40" s="7"/>
      <c r="K40" s="6">
        <v>0</v>
      </c>
      <c r="L40" s="7"/>
      <c r="M40" s="6">
        <v>177740233</v>
      </c>
    </row>
    <row r="41" spans="1:13" ht="21" x14ac:dyDescent="0.55000000000000004">
      <c r="A41" s="8" t="s">
        <v>69</v>
      </c>
      <c r="B41" s="7"/>
      <c r="C41" s="6">
        <v>0</v>
      </c>
      <c r="D41" s="7"/>
      <c r="E41" s="13">
        <v>0</v>
      </c>
      <c r="F41" s="7"/>
      <c r="G41" s="6">
        <f t="shared" si="0"/>
        <v>0</v>
      </c>
      <c r="H41" s="7"/>
      <c r="I41" s="6">
        <v>27695813496</v>
      </c>
      <c r="J41" s="7"/>
      <c r="K41" s="6">
        <v>6886222</v>
      </c>
      <c r="L41" s="7"/>
      <c r="M41" s="6">
        <v>27688927274</v>
      </c>
    </row>
    <row r="42" spans="1:13" ht="21" x14ac:dyDescent="0.55000000000000004">
      <c r="A42" s="8" t="s">
        <v>69</v>
      </c>
      <c r="B42" s="7"/>
      <c r="C42" s="6">
        <v>4791495889</v>
      </c>
      <c r="D42" s="7"/>
      <c r="E42" s="13">
        <v>0</v>
      </c>
      <c r="F42" s="7"/>
      <c r="G42" s="6">
        <f t="shared" si="0"/>
        <v>4791495889</v>
      </c>
      <c r="H42" s="7"/>
      <c r="I42" s="6">
        <v>55517403596</v>
      </c>
      <c r="J42" s="7"/>
      <c r="K42" s="6">
        <v>127402060</v>
      </c>
      <c r="L42" s="7"/>
      <c r="M42" s="6">
        <v>55390001536</v>
      </c>
    </row>
    <row r="43" spans="1:13" ht="21" x14ac:dyDescent="0.55000000000000004">
      <c r="A43" s="8" t="s">
        <v>69</v>
      </c>
      <c r="B43" s="7"/>
      <c r="C43" s="6">
        <v>1000153423</v>
      </c>
      <c r="D43" s="7"/>
      <c r="E43" s="13">
        <v>0</v>
      </c>
      <c r="F43" s="7"/>
      <c r="G43" s="6">
        <f t="shared" si="0"/>
        <v>1000153423</v>
      </c>
      <c r="H43" s="7"/>
      <c r="I43" s="6">
        <v>10716387615</v>
      </c>
      <c r="J43" s="7"/>
      <c r="K43" s="6">
        <v>26391703</v>
      </c>
      <c r="L43" s="7"/>
      <c r="M43" s="6">
        <v>10689995912</v>
      </c>
    </row>
    <row r="44" spans="1:13" ht="21" x14ac:dyDescent="0.55000000000000004">
      <c r="A44" s="8" t="s">
        <v>69</v>
      </c>
      <c r="B44" s="7"/>
      <c r="C44" s="6">
        <v>0</v>
      </c>
      <c r="D44" s="7"/>
      <c r="E44" s="13">
        <v>0</v>
      </c>
      <c r="F44" s="7"/>
      <c r="G44" s="6">
        <f t="shared" si="0"/>
        <v>0</v>
      </c>
      <c r="H44" s="7"/>
      <c r="I44" s="6">
        <v>5480547890</v>
      </c>
      <c r="J44" s="7"/>
      <c r="K44" s="6">
        <v>1007737</v>
      </c>
      <c r="L44" s="7"/>
      <c r="M44" s="6">
        <v>5479540153</v>
      </c>
    </row>
    <row r="45" spans="1:13" ht="21" x14ac:dyDescent="0.55000000000000004">
      <c r="A45" s="8" t="s">
        <v>69</v>
      </c>
      <c r="B45" s="7"/>
      <c r="C45" s="6">
        <v>0</v>
      </c>
      <c r="D45" s="7"/>
      <c r="E45" s="13">
        <v>0</v>
      </c>
      <c r="F45" s="7"/>
      <c r="G45" s="6">
        <f t="shared" si="0"/>
        <v>0</v>
      </c>
      <c r="H45" s="7"/>
      <c r="I45" s="6">
        <v>5767539751</v>
      </c>
      <c r="J45" s="7"/>
      <c r="K45" s="6">
        <v>1112713</v>
      </c>
      <c r="L45" s="7"/>
      <c r="M45" s="6">
        <v>5766427038</v>
      </c>
    </row>
    <row r="46" spans="1:13" ht="21" x14ac:dyDescent="0.55000000000000004">
      <c r="A46" s="8" t="s">
        <v>69</v>
      </c>
      <c r="B46" s="7"/>
      <c r="C46" s="6">
        <v>0</v>
      </c>
      <c r="D46" s="7"/>
      <c r="E46" s="13">
        <v>0</v>
      </c>
      <c r="F46" s="7"/>
      <c r="G46" s="6">
        <f t="shared" si="0"/>
        <v>0</v>
      </c>
      <c r="H46" s="7"/>
      <c r="I46" s="6">
        <v>39728548250</v>
      </c>
      <c r="J46" s="7"/>
      <c r="K46" s="6">
        <v>9027677</v>
      </c>
      <c r="L46" s="7"/>
      <c r="M46" s="6">
        <v>39719520573</v>
      </c>
    </row>
    <row r="47" spans="1:13" ht="21" x14ac:dyDescent="0.55000000000000004">
      <c r="A47" s="8" t="s">
        <v>69</v>
      </c>
      <c r="B47" s="7"/>
      <c r="C47" s="6">
        <v>0</v>
      </c>
      <c r="D47" s="7"/>
      <c r="E47" s="13">
        <v>0</v>
      </c>
      <c r="F47" s="7"/>
      <c r="G47" s="6">
        <f t="shared" si="0"/>
        <v>0</v>
      </c>
      <c r="H47" s="7"/>
      <c r="I47" s="6">
        <v>79650684992</v>
      </c>
      <c r="J47" s="7"/>
      <c r="K47" s="6">
        <v>14486261</v>
      </c>
      <c r="L47" s="7"/>
      <c r="M47" s="6">
        <v>79636198731</v>
      </c>
    </row>
    <row r="48" spans="1:13" ht="21" x14ac:dyDescent="0.55000000000000004">
      <c r="A48" s="8" t="s">
        <v>69</v>
      </c>
      <c r="B48" s="7"/>
      <c r="C48" s="6">
        <v>0</v>
      </c>
      <c r="D48" s="7"/>
      <c r="E48" s="13">
        <v>0</v>
      </c>
      <c r="F48" s="7"/>
      <c r="G48" s="6">
        <f t="shared" si="0"/>
        <v>0</v>
      </c>
      <c r="H48" s="7"/>
      <c r="I48" s="6">
        <v>26047970311</v>
      </c>
      <c r="J48" s="7"/>
      <c r="K48" s="6">
        <v>5748322</v>
      </c>
      <c r="L48" s="7"/>
      <c r="M48" s="6">
        <v>26042221989</v>
      </c>
    </row>
    <row r="49" spans="1:13" ht="21" x14ac:dyDescent="0.55000000000000004">
      <c r="A49" s="8" t="s">
        <v>69</v>
      </c>
      <c r="B49" s="7"/>
      <c r="C49" s="6">
        <v>0</v>
      </c>
      <c r="D49" s="7"/>
      <c r="E49" s="13">
        <v>0</v>
      </c>
      <c r="F49" s="7"/>
      <c r="G49" s="6">
        <f t="shared" si="0"/>
        <v>0</v>
      </c>
      <c r="H49" s="7"/>
      <c r="I49" s="6">
        <v>51205033154</v>
      </c>
      <c r="J49" s="7"/>
      <c r="K49" s="6">
        <v>9401374</v>
      </c>
      <c r="L49" s="7"/>
      <c r="M49" s="6">
        <v>51195631780</v>
      </c>
    </row>
    <row r="50" spans="1:13" ht="21" x14ac:dyDescent="0.55000000000000004">
      <c r="A50" s="8" t="s">
        <v>69</v>
      </c>
      <c r="B50" s="7"/>
      <c r="C50" s="6">
        <v>0</v>
      </c>
      <c r="D50" s="7"/>
      <c r="E50" s="13">
        <v>0</v>
      </c>
      <c r="F50" s="7"/>
      <c r="G50" s="6">
        <f t="shared" si="0"/>
        <v>0</v>
      </c>
      <c r="H50" s="7"/>
      <c r="I50" s="6">
        <v>29319968493</v>
      </c>
      <c r="J50" s="7"/>
      <c r="K50" s="6">
        <v>5437594</v>
      </c>
      <c r="L50" s="7"/>
      <c r="M50" s="6">
        <v>29314530899</v>
      </c>
    </row>
    <row r="51" spans="1:13" ht="21" x14ac:dyDescent="0.55000000000000004">
      <c r="A51" s="8" t="s">
        <v>69</v>
      </c>
      <c r="B51" s="7"/>
      <c r="C51" s="6">
        <v>0</v>
      </c>
      <c r="D51" s="7"/>
      <c r="E51" s="13">
        <v>0</v>
      </c>
      <c r="F51" s="7"/>
      <c r="G51" s="6">
        <f t="shared" si="0"/>
        <v>0</v>
      </c>
      <c r="H51" s="7"/>
      <c r="I51" s="6">
        <v>74487361112</v>
      </c>
      <c r="J51" s="7"/>
      <c r="K51" s="6">
        <v>13528909</v>
      </c>
      <c r="L51" s="7"/>
      <c r="M51" s="6">
        <v>74473832203</v>
      </c>
    </row>
    <row r="52" spans="1:13" ht="21" x14ac:dyDescent="0.55000000000000004">
      <c r="A52" s="8" t="s">
        <v>69</v>
      </c>
      <c r="B52" s="7"/>
      <c r="C52" s="6">
        <v>309830136</v>
      </c>
      <c r="D52" s="7"/>
      <c r="E52" s="13">
        <v>0</v>
      </c>
      <c r="F52" s="7"/>
      <c r="G52" s="6">
        <f t="shared" si="0"/>
        <v>309830136</v>
      </c>
      <c r="H52" s="7"/>
      <c r="I52" s="6">
        <v>3739417016</v>
      </c>
      <c r="J52" s="7"/>
      <c r="K52" s="6">
        <v>8465414</v>
      </c>
      <c r="L52" s="7"/>
      <c r="M52" s="6">
        <v>3730951602</v>
      </c>
    </row>
    <row r="53" spans="1:13" ht="21" x14ac:dyDescent="0.55000000000000004">
      <c r="A53" s="8" t="s">
        <v>69</v>
      </c>
      <c r="B53" s="7"/>
      <c r="C53" s="6">
        <v>0</v>
      </c>
      <c r="D53" s="7"/>
      <c r="E53" s="13">
        <v>0</v>
      </c>
      <c r="F53" s="7"/>
      <c r="G53" s="6">
        <f t="shared" si="0"/>
        <v>0</v>
      </c>
      <c r="H53" s="7"/>
      <c r="I53" s="6">
        <v>2476427494</v>
      </c>
      <c r="J53" s="7"/>
      <c r="K53" s="6">
        <v>329611</v>
      </c>
      <c r="L53" s="7"/>
      <c r="M53" s="6">
        <v>2476097883</v>
      </c>
    </row>
    <row r="54" spans="1:13" ht="21" x14ac:dyDescent="0.55000000000000004">
      <c r="A54" s="8" t="s">
        <v>69</v>
      </c>
      <c r="B54" s="7"/>
      <c r="C54" s="6">
        <v>0</v>
      </c>
      <c r="D54" s="7"/>
      <c r="E54" s="13">
        <v>0</v>
      </c>
      <c r="F54" s="7"/>
      <c r="G54" s="6">
        <f t="shared" si="0"/>
        <v>0</v>
      </c>
      <c r="H54" s="7"/>
      <c r="I54" s="6">
        <v>16589941394</v>
      </c>
      <c r="J54" s="7"/>
      <c r="K54" s="6">
        <v>3213660</v>
      </c>
      <c r="L54" s="7"/>
      <c r="M54" s="6">
        <v>16586727734</v>
      </c>
    </row>
    <row r="55" spans="1:13" ht="21" x14ac:dyDescent="0.55000000000000004">
      <c r="A55" s="8" t="s">
        <v>68</v>
      </c>
      <c r="B55" s="7"/>
      <c r="C55" s="6">
        <v>1190565519</v>
      </c>
      <c r="D55" s="7"/>
      <c r="E55" s="13">
        <v>0</v>
      </c>
      <c r="F55" s="7"/>
      <c r="G55" s="6">
        <f t="shared" si="0"/>
        <v>1190565519</v>
      </c>
      <c r="H55" s="7"/>
      <c r="I55" s="6">
        <v>3384103905</v>
      </c>
      <c r="J55" s="7"/>
      <c r="K55" s="6">
        <v>0</v>
      </c>
      <c r="L55" s="7"/>
      <c r="M55" s="6">
        <v>3384103905</v>
      </c>
    </row>
    <row r="56" spans="1:13" ht="21" x14ac:dyDescent="0.55000000000000004">
      <c r="A56" s="8" t="s">
        <v>68</v>
      </c>
      <c r="B56" s="7"/>
      <c r="C56" s="6">
        <v>156633790</v>
      </c>
      <c r="D56" s="7"/>
      <c r="E56" s="13">
        <v>0</v>
      </c>
      <c r="F56" s="7"/>
      <c r="G56" s="6">
        <f t="shared" si="0"/>
        <v>156633790</v>
      </c>
      <c r="H56" s="7"/>
      <c r="I56" s="6">
        <v>1824428822</v>
      </c>
      <c r="J56" s="7"/>
      <c r="K56" s="6">
        <v>0</v>
      </c>
      <c r="L56" s="7"/>
      <c r="M56" s="6">
        <v>1824428822</v>
      </c>
    </row>
    <row r="57" spans="1:13" ht="21" x14ac:dyDescent="0.55000000000000004">
      <c r="A57" s="8" t="s">
        <v>69</v>
      </c>
      <c r="B57" s="7"/>
      <c r="C57" s="6">
        <v>0</v>
      </c>
      <c r="D57" s="7"/>
      <c r="E57" s="13">
        <v>0</v>
      </c>
      <c r="F57" s="7"/>
      <c r="G57" s="6">
        <f t="shared" si="0"/>
        <v>0</v>
      </c>
      <c r="H57" s="7"/>
      <c r="I57" s="6">
        <v>50896591779</v>
      </c>
      <c r="J57" s="7"/>
      <c r="K57" s="6">
        <v>11361934</v>
      </c>
      <c r="L57" s="7"/>
      <c r="M57" s="6">
        <v>50885229845</v>
      </c>
    </row>
    <row r="58" spans="1:13" ht="21" x14ac:dyDescent="0.55000000000000004">
      <c r="A58" s="8" t="s">
        <v>69</v>
      </c>
      <c r="B58" s="7"/>
      <c r="C58" s="6">
        <v>0</v>
      </c>
      <c r="D58" s="7"/>
      <c r="E58" s="13">
        <v>0</v>
      </c>
      <c r="F58" s="7"/>
      <c r="G58" s="6">
        <f t="shared" si="0"/>
        <v>0</v>
      </c>
      <c r="H58" s="7"/>
      <c r="I58" s="6">
        <v>23343465897</v>
      </c>
      <c r="J58" s="7"/>
      <c r="K58" s="6">
        <v>6662218</v>
      </c>
      <c r="L58" s="7"/>
      <c r="M58" s="6">
        <v>23336803679</v>
      </c>
    </row>
    <row r="59" spans="1:13" ht="21" x14ac:dyDescent="0.55000000000000004">
      <c r="A59" s="8" t="s">
        <v>69</v>
      </c>
      <c r="B59" s="7"/>
      <c r="C59" s="6">
        <v>0</v>
      </c>
      <c r="D59" s="7"/>
      <c r="E59" s="13">
        <v>0</v>
      </c>
      <c r="F59" s="7"/>
      <c r="G59" s="6">
        <f t="shared" si="0"/>
        <v>0</v>
      </c>
      <c r="H59" s="7"/>
      <c r="I59" s="6">
        <v>104952928815</v>
      </c>
      <c r="J59" s="7"/>
      <c r="K59" s="6">
        <v>24531443</v>
      </c>
      <c r="L59" s="7"/>
      <c r="M59" s="6">
        <v>104928397372</v>
      </c>
    </row>
    <row r="60" spans="1:13" ht="21" x14ac:dyDescent="0.55000000000000004">
      <c r="A60" s="8" t="s">
        <v>69</v>
      </c>
      <c r="B60" s="7"/>
      <c r="C60" s="6">
        <v>0</v>
      </c>
      <c r="D60" s="7"/>
      <c r="E60" s="13">
        <v>0</v>
      </c>
      <c r="F60" s="7"/>
      <c r="G60" s="6">
        <f t="shared" si="0"/>
        <v>0</v>
      </c>
      <c r="H60" s="7"/>
      <c r="I60" s="6">
        <v>3208397219</v>
      </c>
      <c r="J60" s="7"/>
      <c r="K60" s="6">
        <v>0</v>
      </c>
      <c r="L60" s="7"/>
      <c r="M60" s="6">
        <v>3208397219</v>
      </c>
    </row>
    <row r="61" spans="1:13" ht="21" x14ac:dyDescent="0.55000000000000004">
      <c r="A61" s="8" t="s">
        <v>68</v>
      </c>
      <c r="B61" s="7"/>
      <c r="C61" s="6">
        <v>269148363</v>
      </c>
      <c r="D61" s="7"/>
      <c r="E61" s="13">
        <v>0</v>
      </c>
      <c r="F61" s="7"/>
      <c r="G61" s="6">
        <f t="shared" si="0"/>
        <v>269148363</v>
      </c>
      <c r="H61" s="7"/>
      <c r="I61" s="6">
        <v>2968074283</v>
      </c>
      <c r="J61" s="7"/>
      <c r="K61" s="6">
        <v>0</v>
      </c>
      <c r="L61" s="7"/>
      <c r="M61" s="6">
        <v>2968074283</v>
      </c>
    </row>
    <row r="62" spans="1:13" ht="21" x14ac:dyDescent="0.55000000000000004">
      <c r="A62" s="8" t="s">
        <v>68</v>
      </c>
      <c r="B62" s="7"/>
      <c r="C62" s="6">
        <v>165789101</v>
      </c>
      <c r="D62" s="7"/>
      <c r="E62" s="13">
        <v>0</v>
      </c>
      <c r="F62" s="7"/>
      <c r="G62" s="6">
        <f t="shared" si="0"/>
        <v>165789101</v>
      </c>
      <c r="H62" s="7"/>
      <c r="I62" s="6">
        <v>5528327909</v>
      </c>
      <c r="J62" s="7"/>
      <c r="K62" s="6">
        <v>0</v>
      </c>
      <c r="L62" s="7"/>
      <c r="M62" s="6">
        <v>5528327909</v>
      </c>
    </row>
    <row r="63" spans="1:13" ht="21" x14ac:dyDescent="0.55000000000000004">
      <c r="A63" s="8" t="s">
        <v>70</v>
      </c>
      <c r="B63" s="7"/>
      <c r="C63" s="6">
        <v>638</v>
      </c>
      <c r="D63" s="7"/>
      <c r="E63" s="13">
        <v>0</v>
      </c>
      <c r="F63" s="7"/>
      <c r="G63" s="6">
        <f t="shared" si="0"/>
        <v>638</v>
      </c>
      <c r="H63" s="7"/>
      <c r="I63" s="6">
        <v>2963</v>
      </c>
      <c r="J63" s="7"/>
      <c r="K63" s="6">
        <v>0</v>
      </c>
      <c r="L63" s="7"/>
      <c r="M63" s="6">
        <v>2963</v>
      </c>
    </row>
    <row r="64" spans="1:13" ht="21" x14ac:dyDescent="0.55000000000000004">
      <c r="A64" s="8" t="s">
        <v>68</v>
      </c>
      <c r="B64" s="7"/>
      <c r="C64" s="6">
        <v>489704068</v>
      </c>
      <c r="D64" s="7"/>
      <c r="E64" s="13">
        <v>0</v>
      </c>
      <c r="F64" s="7"/>
      <c r="G64" s="6">
        <f t="shared" si="0"/>
        <v>489704068</v>
      </c>
      <c r="H64" s="7"/>
      <c r="I64" s="6">
        <v>4816905712</v>
      </c>
      <c r="J64" s="7"/>
      <c r="K64" s="6">
        <v>0</v>
      </c>
      <c r="L64" s="7"/>
      <c r="M64" s="6">
        <v>4816905712</v>
      </c>
    </row>
    <row r="65" spans="1:13" ht="21" x14ac:dyDescent="0.55000000000000004">
      <c r="A65" s="8" t="s">
        <v>68</v>
      </c>
      <c r="B65" s="7"/>
      <c r="C65" s="6">
        <v>144083113</v>
      </c>
      <c r="D65" s="7"/>
      <c r="E65" s="13">
        <v>0</v>
      </c>
      <c r="F65" s="7"/>
      <c r="G65" s="6">
        <f t="shared" si="0"/>
        <v>144083113</v>
      </c>
      <c r="H65" s="7"/>
      <c r="I65" s="6">
        <v>1274082871</v>
      </c>
      <c r="J65" s="7"/>
      <c r="K65" s="6">
        <v>0</v>
      </c>
      <c r="L65" s="7"/>
      <c r="M65" s="6">
        <v>1274082871</v>
      </c>
    </row>
    <row r="66" spans="1:13" ht="21" x14ac:dyDescent="0.55000000000000004">
      <c r="A66" s="8" t="s">
        <v>69</v>
      </c>
      <c r="B66" s="7"/>
      <c r="C66" s="6">
        <v>0</v>
      </c>
      <c r="D66" s="7"/>
      <c r="E66" s="13">
        <v>0</v>
      </c>
      <c r="F66" s="7"/>
      <c r="G66" s="6">
        <f t="shared" si="0"/>
        <v>0</v>
      </c>
      <c r="H66" s="7"/>
      <c r="I66" s="6">
        <v>32018375335</v>
      </c>
      <c r="J66" s="7"/>
      <c r="K66" s="6">
        <v>0</v>
      </c>
      <c r="L66" s="7"/>
      <c r="M66" s="6">
        <v>32018375335</v>
      </c>
    </row>
    <row r="67" spans="1:13" ht="21" x14ac:dyDescent="0.55000000000000004">
      <c r="A67" s="8" t="s">
        <v>69</v>
      </c>
      <c r="B67" s="7"/>
      <c r="C67" s="6">
        <v>0</v>
      </c>
      <c r="D67" s="7"/>
      <c r="E67" s="13">
        <v>0</v>
      </c>
      <c r="F67" s="7"/>
      <c r="G67" s="6">
        <f t="shared" si="0"/>
        <v>0</v>
      </c>
      <c r="H67" s="7"/>
      <c r="I67" s="6">
        <v>22292608213</v>
      </c>
      <c r="J67" s="7"/>
      <c r="K67" s="6">
        <v>0</v>
      </c>
      <c r="L67" s="7"/>
      <c r="M67" s="6">
        <v>22292608213</v>
      </c>
    </row>
    <row r="68" spans="1:13" ht="21" x14ac:dyDescent="0.55000000000000004">
      <c r="A68" s="8" t="s">
        <v>69</v>
      </c>
      <c r="B68" s="7"/>
      <c r="C68" s="6">
        <v>0</v>
      </c>
      <c r="D68" s="7"/>
      <c r="E68" s="13">
        <v>0</v>
      </c>
      <c r="F68" s="7"/>
      <c r="G68" s="6">
        <f t="shared" si="0"/>
        <v>0</v>
      </c>
      <c r="H68" s="7"/>
      <c r="I68" s="6">
        <v>7787468488</v>
      </c>
      <c r="J68" s="7"/>
      <c r="K68" s="6">
        <v>0</v>
      </c>
      <c r="L68" s="7"/>
      <c r="M68" s="6">
        <v>7787468488</v>
      </c>
    </row>
    <row r="69" spans="1:13" ht="21" x14ac:dyDescent="0.55000000000000004">
      <c r="A69" s="8" t="s">
        <v>69</v>
      </c>
      <c r="B69" s="7"/>
      <c r="C69" s="6">
        <v>0</v>
      </c>
      <c r="D69" s="7"/>
      <c r="E69" s="13">
        <v>0</v>
      </c>
      <c r="F69" s="7"/>
      <c r="G69" s="6">
        <f t="shared" si="0"/>
        <v>0</v>
      </c>
      <c r="H69" s="7"/>
      <c r="I69" s="6">
        <v>37429706831</v>
      </c>
      <c r="J69" s="7"/>
      <c r="K69" s="6">
        <v>0</v>
      </c>
      <c r="L69" s="7"/>
      <c r="M69" s="6">
        <v>37429706831</v>
      </c>
    </row>
    <row r="70" spans="1:13" ht="21" x14ac:dyDescent="0.55000000000000004">
      <c r="A70" s="8" t="s">
        <v>69</v>
      </c>
      <c r="B70" s="7"/>
      <c r="C70" s="6">
        <v>0</v>
      </c>
      <c r="D70" s="7"/>
      <c r="E70" s="13">
        <v>0</v>
      </c>
      <c r="F70" s="7"/>
      <c r="G70" s="6">
        <f t="shared" si="0"/>
        <v>0</v>
      </c>
      <c r="H70" s="7"/>
      <c r="I70" s="6">
        <v>6923424645</v>
      </c>
      <c r="J70" s="7"/>
      <c r="K70" s="6">
        <v>0</v>
      </c>
      <c r="L70" s="7"/>
      <c r="M70" s="6">
        <v>6923424645</v>
      </c>
    </row>
    <row r="71" spans="1:13" ht="21" x14ac:dyDescent="0.55000000000000004">
      <c r="A71" s="8" t="s">
        <v>69</v>
      </c>
      <c r="B71" s="7"/>
      <c r="C71" s="6">
        <v>0</v>
      </c>
      <c r="D71" s="7"/>
      <c r="E71" s="13">
        <v>0</v>
      </c>
      <c r="F71" s="7"/>
      <c r="G71" s="6">
        <f t="shared" si="0"/>
        <v>0</v>
      </c>
      <c r="H71" s="7"/>
      <c r="I71" s="6">
        <v>7019547949</v>
      </c>
      <c r="J71" s="7"/>
      <c r="K71" s="6">
        <v>0</v>
      </c>
      <c r="L71" s="7"/>
      <c r="M71" s="6">
        <v>7019547949</v>
      </c>
    </row>
    <row r="72" spans="1:13" ht="21" x14ac:dyDescent="0.55000000000000004">
      <c r="A72" s="8" t="s">
        <v>69</v>
      </c>
      <c r="B72" s="7"/>
      <c r="C72" s="6">
        <v>0</v>
      </c>
      <c r="D72" s="7"/>
      <c r="E72" s="13">
        <v>0</v>
      </c>
      <c r="F72" s="7"/>
      <c r="G72" s="6">
        <f t="shared" si="0"/>
        <v>0</v>
      </c>
      <c r="H72" s="7"/>
      <c r="I72" s="6">
        <v>4257227388</v>
      </c>
      <c r="J72" s="7"/>
      <c r="K72" s="6">
        <v>0</v>
      </c>
      <c r="L72" s="7"/>
      <c r="M72" s="6">
        <v>4257227388</v>
      </c>
    </row>
    <row r="73" spans="1:13" ht="21" x14ac:dyDescent="0.55000000000000004">
      <c r="A73" s="8" t="s">
        <v>69</v>
      </c>
      <c r="B73" s="7"/>
      <c r="C73" s="6">
        <v>0</v>
      </c>
      <c r="D73" s="7"/>
      <c r="E73" s="13">
        <v>0</v>
      </c>
      <c r="F73" s="7"/>
      <c r="G73" s="6">
        <f t="shared" ref="G73:G116" si="1">C73-E73</f>
        <v>0</v>
      </c>
      <c r="H73" s="7"/>
      <c r="I73" s="6">
        <v>1885615062</v>
      </c>
      <c r="J73" s="7"/>
      <c r="K73" s="6">
        <v>0</v>
      </c>
      <c r="L73" s="7"/>
      <c r="M73" s="6">
        <v>1885615062</v>
      </c>
    </row>
    <row r="74" spans="1:13" ht="21" x14ac:dyDescent="0.55000000000000004">
      <c r="A74" s="8" t="s">
        <v>69</v>
      </c>
      <c r="B74" s="7"/>
      <c r="C74" s="6">
        <v>0</v>
      </c>
      <c r="D74" s="7"/>
      <c r="E74" s="13">
        <v>0</v>
      </c>
      <c r="F74" s="7"/>
      <c r="G74" s="6">
        <f t="shared" si="1"/>
        <v>0</v>
      </c>
      <c r="H74" s="7"/>
      <c r="I74" s="6">
        <v>6396701365</v>
      </c>
      <c r="J74" s="7"/>
      <c r="K74" s="6">
        <v>0</v>
      </c>
      <c r="L74" s="7"/>
      <c r="M74" s="6">
        <v>6396701365</v>
      </c>
    </row>
    <row r="75" spans="1:13" ht="21" x14ac:dyDescent="0.55000000000000004">
      <c r="A75" s="8" t="s">
        <v>69</v>
      </c>
      <c r="B75" s="7"/>
      <c r="C75" s="6">
        <v>0</v>
      </c>
      <c r="D75" s="7"/>
      <c r="E75" s="13">
        <v>0</v>
      </c>
      <c r="F75" s="7"/>
      <c r="G75" s="6">
        <f t="shared" si="1"/>
        <v>0</v>
      </c>
      <c r="H75" s="7"/>
      <c r="I75" s="6">
        <v>10347126020</v>
      </c>
      <c r="J75" s="7"/>
      <c r="K75" s="6">
        <v>0</v>
      </c>
      <c r="L75" s="7"/>
      <c r="M75" s="6">
        <v>10347126020</v>
      </c>
    </row>
    <row r="76" spans="1:13" ht="21" x14ac:dyDescent="0.55000000000000004">
      <c r="A76" s="8" t="s">
        <v>69</v>
      </c>
      <c r="B76" s="7"/>
      <c r="C76" s="6">
        <v>0</v>
      </c>
      <c r="D76" s="7"/>
      <c r="E76" s="13">
        <v>0</v>
      </c>
      <c r="F76" s="7"/>
      <c r="G76" s="6">
        <f t="shared" si="1"/>
        <v>0</v>
      </c>
      <c r="H76" s="7"/>
      <c r="I76" s="6">
        <v>2142189026</v>
      </c>
      <c r="J76" s="7"/>
      <c r="K76" s="6">
        <v>0</v>
      </c>
      <c r="L76" s="7"/>
      <c r="M76" s="6">
        <v>2142189026</v>
      </c>
    </row>
    <row r="77" spans="1:13" ht="21" x14ac:dyDescent="0.55000000000000004">
      <c r="A77" s="8" t="s">
        <v>69</v>
      </c>
      <c r="B77" s="7"/>
      <c r="C77" s="6">
        <v>0</v>
      </c>
      <c r="D77" s="7"/>
      <c r="E77" s="13">
        <v>0</v>
      </c>
      <c r="F77" s="7"/>
      <c r="G77" s="6">
        <f t="shared" si="1"/>
        <v>0</v>
      </c>
      <c r="H77" s="7"/>
      <c r="I77" s="6">
        <v>12376506842</v>
      </c>
      <c r="J77" s="7"/>
      <c r="K77" s="6">
        <v>0</v>
      </c>
      <c r="L77" s="7"/>
      <c r="M77" s="6">
        <v>12376506842</v>
      </c>
    </row>
    <row r="78" spans="1:13" ht="21" x14ac:dyDescent="0.55000000000000004">
      <c r="A78" s="8" t="s">
        <v>68</v>
      </c>
      <c r="B78" s="7"/>
      <c r="C78" s="6">
        <v>395287025</v>
      </c>
      <c r="D78" s="7"/>
      <c r="E78" s="13">
        <v>0</v>
      </c>
      <c r="F78" s="7"/>
      <c r="G78" s="6">
        <f t="shared" si="1"/>
        <v>395287025</v>
      </c>
      <c r="H78" s="7"/>
      <c r="I78" s="6">
        <v>4139156097</v>
      </c>
      <c r="J78" s="7"/>
      <c r="K78" s="6">
        <v>0</v>
      </c>
      <c r="L78" s="7"/>
      <c r="M78" s="6">
        <v>4139156097</v>
      </c>
    </row>
    <row r="79" spans="1:13" ht="21" x14ac:dyDescent="0.55000000000000004">
      <c r="A79" s="8" t="s">
        <v>71</v>
      </c>
      <c r="B79" s="7"/>
      <c r="C79" s="6">
        <v>22940</v>
      </c>
      <c r="D79" s="7"/>
      <c r="E79" s="13">
        <v>0</v>
      </c>
      <c r="F79" s="7"/>
      <c r="G79" s="6">
        <f t="shared" si="1"/>
        <v>22940</v>
      </c>
      <c r="H79" s="7"/>
      <c r="I79" s="6">
        <v>95887</v>
      </c>
      <c r="J79" s="7"/>
      <c r="K79" s="6">
        <v>0</v>
      </c>
      <c r="L79" s="7"/>
      <c r="M79" s="6">
        <v>95887</v>
      </c>
    </row>
    <row r="80" spans="1:13" ht="21" x14ac:dyDescent="0.55000000000000004">
      <c r="A80" s="8" t="s">
        <v>68</v>
      </c>
      <c r="B80" s="7"/>
      <c r="C80" s="6">
        <v>226321473</v>
      </c>
      <c r="D80" s="7"/>
      <c r="E80" s="13">
        <v>0</v>
      </c>
      <c r="F80" s="7"/>
      <c r="G80" s="6">
        <f t="shared" si="1"/>
        <v>226321473</v>
      </c>
      <c r="H80" s="7"/>
      <c r="I80" s="6">
        <v>1960465997</v>
      </c>
      <c r="J80" s="7"/>
      <c r="K80" s="6">
        <v>0</v>
      </c>
      <c r="L80" s="7"/>
      <c r="M80" s="6">
        <v>1960465997</v>
      </c>
    </row>
    <row r="81" spans="1:13" ht="21" x14ac:dyDescent="0.55000000000000004">
      <c r="A81" s="8" t="s">
        <v>72</v>
      </c>
      <c r="B81" s="7"/>
      <c r="C81" s="6">
        <v>0</v>
      </c>
      <c r="D81" s="7"/>
      <c r="E81" s="13">
        <v>0</v>
      </c>
      <c r="F81" s="7"/>
      <c r="G81" s="6">
        <f t="shared" si="1"/>
        <v>0</v>
      </c>
      <c r="H81" s="7"/>
      <c r="I81" s="6">
        <v>17535999997</v>
      </c>
      <c r="J81" s="7"/>
      <c r="K81" s="6">
        <v>0</v>
      </c>
      <c r="L81" s="7"/>
      <c r="M81" s="6">
        <v>17535999997</v>
      </c>
    </row>
    <row r="82" spans="1:13" ht="21" x14ac:dyDescent="0.55000000000000004">
      <c r="A82" s="8" t="s">
        <v>72</v>
      </c>
      <c r="B82" s="7"/>
      <c r="C82" s="6">
        <v>0</v>
      </c>
      <c r="D82" s="7"/>
      <c r="E82" s="13">
        <v>0</v>
      </c>
      <c r="F82" s="7"/>
      <c r="G82" s="6">
        <f t="shared" si="1"/>
        <v>0</v>
      </c>
      <c r="H82" s="7"/>
      <c r="I82" s="6">
        <v>7359999997</v>
      </c>
      <c r="J82" s="7"/>
      <c r="K82" s="6">
        <v>0</v>
      </c>
      <c r="L82" s="7"/>
      <c r="M82" s="6">
        <v>7359999997</v>
      </c>
    </row>
    <row r="83" spans="1:13" ht="21" x14ac:dyDescent="0.55000000000000004">
      <c r="A83" s="8" t="s">
        <v>72</v>
      </c>
      <c r="B83" s="7"/>
      <c r="C83" s="6">
        <v>0</v>
      </c>
      <c r="D83" s="7"/>
      <c r="E83" s="13">
        <v>0</v>
      </c>
      <c r="F83" s="7"/>
      <c r="G83" s="6">
        <f t="shared" si="1"/>
        <v>0</v>
      </c>
      <c r="H83" s="7"/>
      <c r="I83" s="6">
        <v>5439999998</v>
      </c>
      <c r="J83" s="7"/>
      <c r="K83" s="6">
        <v>0</v>
      </c>
      <c r="L83" s="7"/>
      <c r="M83" s="6">
        <v>5439999998</v>
      </c>
    </row>
    <row r="84" spans="1:13" ht="21" x14ac:dyDescent="0.55000000000000004">
      <c r="A84" s="8" t="s">
        <v>72</v>
      </c>
      <c r="B84" s="7"/>
      <c r="C84" s="6">
        <v>0</v>
      </c>
      <c r="D84" s="7"/>
      <c r="E84" s="13">
        <v>0</v>
      </c>
      <c r="F84" s="7"/>
      <c r="G84" s="6">
        <f t="shared" si="1"/>
        <v>0</v>
      </c>
      <c r="H84" s="7"/>
      <c r="I84" s="6">
        <v>3838534247</v>
      </c>
      <c r="J84" s="7"/>
      <c r="K84" s="6">
        <v>0</v>
      </c>
      <c r="L84" s="7"/>
      <c r="M84" s="6">
        <v>3838534247</v>
      </c>
    </row>
    <row r="85" spans="1:13" ht="21" x14ac:dyDescent="0.55000000000000004">
      <c r="A85" s="8" t="s">
        <v>72</v>
      </c>
      <c r="B85" s="7"/>
      <c r="C85" s="6">
        <v>0</v>
      </c>
      <c r="D85" s="7"/>
      <c r="E85" s="13">
        <v>0</v>
      </c>
      <c r="F85" s="7"/>
      <c r="G85" s="6">
        <f t="shared" si="1"/>
        <v>0</v>
      </c>
      <c r="H85" s="7"/>
      <c r="I85" s="6">
        <v>2303999997</v>
      </c>
      <c r="J85" s="7"/>
      <c r="K85" s="6">
        <v>0</v>
      </c>
      <c r="L85" s="7"/>
      <c r="M85" s="6">
        <v>2303999997</v>
      </c>
    </row>
    <row r="86" spans="1:13" ht="21" x14ac:dyDescent="0.55000000000000004">
      <c r="A86" s="8" t="s">
        <v>72</v>
      </c>
      <c r="B86" s="7"/>
      <c r="C86" s="6">
        <v>0</v>
      </c>
      <c r="D86" s="7"/>
      <c r="E86" s="13">
        <v>0</v>
      </c>
      <c r="F86" s="7"/>
      <c r="G86" s="6">
        <f t="shared" si="1"/>
        <v>0</v>
      </c>
      <c r="H86" s="7"/>
      <c r="I86" s="6">
        <v>1919999997</v>
      </c>
      <c r="J86" s="7"/>
      <c r="K86" s="6">
        <v>0</v>
      </c>
      <c r="L86" s="7"/>
      <c r="M86" s="6">
        <v>1919999997</v>
      </c>
    </row>
    <row r="87" spans="1:13" ht="21" x14ac:dyDescent="0.55000000000000004">
      <c r="A87" s="8" t="s">
        <v>72</v>
      </c>
      <c r="B87" s="7"/>
      <c r="C87" s="6">
        <v>0</v>
      </c>
      <c r="D87" s="7"/>
      <c r="E87" s="13">
        <v>0</v>
      </c>
      <c r="F87" s="7"/>
      <c r="G87" s="6">
        <f t="shared" si="1"/>
        <v>0</v>
      </c>
      <c r="H87" s="7"/>
      <c r="I87" s="6">
        <v>1599999998</v>
      </c>
      <c r="J87" s="7"/>
      <c r="K87" s="6">
        <v>0</v>
      </c>
      <c r="L87" s="7"/>
      <c r="M87" s="6">
        <v>1599999998</v>
      </c>
    </row>
    <row r="88" spans="1:13" ht="21" x14ac:dyDescent="0.55000000000000004">
      <c r="A88" s="8" t="s">
        <v>72</v>
      </c>
      <c r="B88" s="7"/>
      <c r="C88" s="6">
        <v>0</v>
      </c>
      <c r="D88" s="7"/>
      <c r="E88" s="13">
        <v>0</v>
      </c>
      <c r="F88" s="7"/>
      <c r="G88" s="6">
        <f t="shared" si="1"/>
        <v>0</v>
      </c>
      <c r="H88" s="7"/>
      <c r="I88" s="6">
        <v>1471999997</v>
      </c>
      <c r="J88" s="7"/>
      <c r="K88" s="6">
        <v>0</v>
      </c>
      <c r="L88" s="7"/>
      <c r="M88" s="6">
        <v>1471999997</v>
      </c>
    </row>
    <row r="89" spans="1:13" ht="21" x14ac:dyDescent="0.55000000000000004">
      <c r="A89" s="8" t="s">
        <v>72</v>
      </c>
      <c r="B89" s="7"/>
      <c r="C89" s="6">
        <v>0</v>
      </c>
      <c r="D89" s="7"/>
      <c r="E89" s="13">
        <v>0</v>
      </c>
      <c r="F89" s="7"/>
      <c r="G89" s="6">
        <f t="shared" si="1"/>
        <v>0</v>
      </c>
      <c r="H89" s="7"/>
      <c r="I89" s="6">
        <v>1471999997</v>
      </c>
      <c r="J89" s="7"/>
      <c r="K89" s="6">
        <v>0</v>
      </c>
      <c r="L89" s="7"/>
      <c r="M89" s="6">
        <v>1471999997</v>
      </c>
    </row>
    <row r="90" spans="1:13" ht="21" x14ac:dyDescent="0.55000000000000004">
      <c r="A90" s="8" t="s">
        <v>72</v>
      </c>
      <c r="B90" s="7"/>
      <c r="C90" s="6">
        <v>0</v>
      </c>
      <c r="D90" s="7"/>
      <c r="E90" s="13">
        <v>0</v>
      </c>
      <c r="F90" s="7"/>
      <c r="G90" s="6">
        <f t="shared" si="1"/>
        <v>0</v>
      </c>
      <c r="H90" s="7"/>
      <c r="I90" s="6">
        <v>1023999996</v>
      </c>
      <c r="J90" s="7"/>
      <c r="K90" s="6">
        <v>0</v>
      </c>
      <c r="L90" s="7"/>
      <c r="M90" s="6">
        <v>1023999996</v>
      </c>
    </row>
    <row r="91" spans="1:13" ht="21" x14ac:dyDescent="0.55000000000000004">
      <c r="A91" s="8" t="s">
        <v>72</v>
      </c>
      <c r="B91" s="7"/>
      <c r="C91" s="6">
        <v>0</v>
      </c>
      <c r="D91" s="7"/>
      <c r="E91" s="13">
        <v>0</v>
      </c>
      <c r="F91" s="7"/>
      <c r="G91" s="6">
        <f t="shared" si="1"/>
        <v>0</v>
      </c>
      <c r="H91" s="7"/>
      <c r="I91" s="6">
        <v>1023999996</v>
      </c>
      <c r="J91" s="7"/>
      <c r="K91" s="6">
        <v>0</v>
      </c>
      <c r="L91" s="7"/>
      <c r="M91" s="6">
        <v>1023999996</v>
      </c>
    </row>
    <row r="92" spans="1:13" ht="21" x14ac:dyDescent="0.55000000000000004">
      <c r="A92" s="8" t="s">
        <v>72</v>
      </c>
      <c r="B92" s="7"/>
      <c r="C92" s="6">
        <v>0</v>
      </c>
      <c r="D92" s="7"/>
      <c r="E92" s="13">
        <v>0</v>
      </c>
      <c r="F92" s="7"/>
      <c r="G92" s="6">
        <f t="shared" si="1"/>
        <v>0</v>
      </c>
      <c r="H92" s="7"/>
      <c r="I92" s="6">
        <v>895999997</v>
      </c>
      <c r="J92" s="7"/>
      <c r="K92" s="6">
        <v>0</v>
      </c>
      <c r="L92" s="7"/>
      <c r="M92" s="6">
        <v>895999997</v>
      </c>
    </row>
    <row r="93" spans="1:13" ht="21" x14ac:dyDescent="0.55000000000000004">
      <c r="A93" s="8" t="s">
        <v>72</v>
      </c>
      <c r="B93" s="7"/>
      <c r="C93" s="6">
        <v>0</v>
      </c>
      <c r="D93" s="7"/>
      <c r="E93" s="13">
        <v>0</v>
      </c>
      <c r="F93" s="7"/>
      <c r="G93" s="6">
        <f t="shared" si="1"/>
        <v>0</v>
      </c>
      <c r="H93" s="7"/>
      <c r="I93" s="6">
        <v>895999997</v>
      </c>
      <c r="J93" s="7"/>
      <c r="K93" s="6">
        <v>0</v>
      </c>
      <c r="L93" s="7"/>
      <c r="M93" s="6">
        <v>895999997</v>
      </c>
    </row>
    <row r="94" spans="1:13" ht="21" x14ac:dyDescent="0.55000000000000004">
      <c r="A94" s="8" t="s">
        <v>72</v>
      </c>
      <c r="B94" s="7"/>
      <c r="C94" s="6">
        <v>0</v>
      </c>
      <c r="D94" s="7"/>
      <c r="E94" s="13">
        <v>0</v>
      </c>
      <c r="F94" s="7"/>
      <c r="G94" s="6">
        <f t="shared" si="1"/>
        <v>0</v>
      </c>
      <c r="H94" s="7"/>
      <c r="I94" s="6">
        <v>703999996</v>
      </c>
      <c r="J94" s="7"/>
      <c r="K94" s="6">
        <v>0</v>
      </c>
      <c r="L94" s="7"/>
      <c r="M94" s="6">
        <v>703999996</v>
      </c>
    </row>
    <row r="95" spans="1:13" ht="21" x14ac:dyDescent="0.55000000000000004">
      <c r="A95" s="8" t="s">
        <v>68</v>
      </c>
      <c r="B95" s="7"/>
      <c r="C95" s="6">
        <v>309417785</v>
      </c>
      <c r="D95" s="7"/>
      <c r="E95" s="13">
        <v>0</v>
      </c>
      <c r="F95" s="7"/>
      <c r="G95" s="6">
        <f t="shared" si="1"/>
        <v>309417785</v>
      </c>
      <c r="H95" s="7"/>
      <c r="I95" s="6">
        <v>9843158521</v>
      </c>
      <c r="J95" s="7"/>
      <c r="K95" s="6">
        <v>0</v>
      </c>
      <c r="L95" s="7"/>
      <c r="M95" s="6">
        <v>9843158521</v>
      </c>
    </row>
    <row r="96" spans="1:13" ht="21" x14ac:dyDescent="0.55000000000000004">
      <c r="A96" s="8" t="s">
        <v>68</v>
      </c>
      <c r="B96" s="7"/>
      <c r="C96" s="6">
        <v>198637</v>
      </c>
      <c r="D96" s="7"/>
      <c r="E96" s="13">
        <v>0</v>
      </c>
      <c r="F96" s="7"/>
      <c r="G96" s="6">
        <f t="shared" si="1"/>
        <v>198637</v>
      </c>
      <c r="H96" s="7"/>
      <c r="I96" s="6">
        <v>7430556</v>
      </c>
      <c r="J96" s="7"/>
      <c r="K96" s="6">
        <v>0</v>
      </c>
      <c r="L96" s="7"/>
      <c r="M96" s="6">
        <v>7430556</v>
      </c>
    </row>
    <row r="97" spans="1:13" ht="21" x14ac:dyDescent="0.55000000000000004">
      <c r="A97" s="8" t="s">
        <v>72</v>
      </c>
      <c r="B97" s="7"/>
      <c r="C97" s="6">
        <v>141</v>
      </c>
      <c r="D97" s="7"/>
      <c r="E97" s="13">
        <v>0</v>
      </c>
      <c r="F97" s="7"/>
      <c r="G97" s="6">
        <f t="shared" si="1"/>
        <v>141</v>
      </c>
      <c r="H97" s="7"/>
      <c r="I97" s="6">
        <v>464</v>
      </c>
      <c r="J97" s="7"/>
      <c r="K97" s="6">
        <v>0</v>
      </c>
      <c r="L97" s="7"/>
      <c r="M97" s="6">
        <v>464</v>
      </c>
    </row>
    <row r="98" spans="1:13" ht="21" x14ac:dyDescent="0.55000000000000004">
      <c r="A98" s="8" t="s">
        <v>73</v>
      </c>
      <c r="B98" s="7"/>
      <c r="C98" s="6">
        <v>21320</v>
      </c>
      <c r="D98" s="7"/>
      <c r="E98" s="13">
        <v>0</v>
      </c>
      <c r="F98" s="7"/>
      <c r="G98" s="6">
        <f t="shared" si="1"/>
        <v>21320</v>
      </c>
      <c r="H98" s="7"/>
      <c r="I98" s="6">
        <v>61045</v>
      </c>
      <c r="J98" s="7"/>
      <c r="K98" s="6">
        <v>0</v>
      </c>
      <c r="L98" s="7"/>
      <c r="M98" s="6">
        <v>61045</v>
      </c>
    </row>
    <row r="99" spans="1:13" ht="21" x14ac:dyDescent="0.55000000000000004">
      <c r="A99" s="8" t="s">
        <v>72</v>
      </c>
      <c r="B99" s="7"/>
      <c r="C99" s="6">
        <v>2932600889</v>
      </c>
      <c r="D99" s="7"/>
      <c r="E99" s="13">
        <v>0</v>
      </c>
      <c r="F99" s="7"/>
      <c r="G99" s="6">
        <f t="shared" si="1"/>
        <v>2932600889</v>
      </c>
      <c r="H99" s="7"/>
      <c r="I99" s="6">
        <v>6039256375</v>
      </c>
      <c r="J99" s="7"/>
      <c r="K99" s="6">
        <v>72090626</v>
      </c>
      <c r="L99" s="7"/>
      <c r="M99" s="6">
        <v>5967165749</v>
      </c>
    </row>
    <row r="100" spans="1:13" ht="21" x14ac:dyDescent="0.55000000000000004">
      <c r="A100" s="8" t="s">
        <v>72</v>
      </c>
      <c r="B100" s="7"/>
      <c r="C100" s="6">
        <v>4540281301</v>
      </c>
      <c r="D100" s="7"/>
      <c r="E100" s="13">
        <v>0</v>
      </c>
      <c r="F100" s="7"/>
      <c r="G100" s="6">
        <f t="shared" si="1"/>
        <v>4540281301</v>
      </c>
      <c r="H100" s="7"/>
      <c r="I100" s="6">
        <v>9350035641</v>
      </c>
      <c r="J100" s="7"/>
      <c r="K100" s="6">
        <v>111611411</v>
      </c>
      <c r="L100" s="7"/>
      <c r="M100" s="6">
        <v>9238424230</v>
      </c>
    </row>
    <row r="101" spans="1:13" ht="21" x14ac:dyDescent="0.55000000000000004">
      <c r="A101" s="8" t="s">
        <v>72</v>
      </c>
      <c r="B101" s="7"/>
      <c r="C101" s="6">
        <v>9762015411</v>
      </c>
      <c r="D101" s="7"/>
      <c r="E101" s="13">
        <v>0</v>
      </c>
      <c r="F101" s="7"/>
      <c r="G101" s="6">
        <f t="shared" si="1"/>
        <v>9762015411</v>
      </c>
      <c r="H101" s="7"/>
      <c r="I101" s="6">
        <v>20103422233</v>
      </c>
      <c r="J101" s="7"/>
      <c r="K101" s="6">
        <v>239974628</v>
      </c>
      <c r="L101" s="7"/>
      <c r="M101" s="6">
        <v>19863447605</v>
      </c>
    </row>
    <row r="102" spans="1:13" ht="21" x14ac:dyDescent="0.55000000000000004">
      <c r="A102" s="8" t="s">
        <v>72</v>
      </c>
      <c r="B102" s="7"/>
      <c r="C102" s="6">
        <v>7333081506</v>
      </c>
      <c r="D102" s="7"/>
      <c r="E102" s="13">
        <v>0</v>
      </c>
      <c r="F102" s="7"/>
      <c r="G102" s="6">
        <f t="shared" si="1"/>
        <v>7333081506</v>
      </c>
      <c r="H102" s="7"/>
      <c r="I102" s="6">
        <v>15101393274</v>
      </c>
      <c r="J102" s="7"/>
      <c r="K102" s="6">
        <v>180265390</v>
      </c>
      <c r="L102" s="7"/>
      <c r="M102" s="6">
        <v>14921127884</v>
      </c>
    </row>
    <row r="103" spans="1:13" ht="21" x14ac:dyDescent="0.55000000000000004">
      <c r="A103" s="8" t="s">
        <v>72</v>
      </c>
      <c r="B103" s="7"/>
      <c r="C103" s="6">
        <v>4783051095</v>
      </c>
      <c r="D103" s="7"/>
      <c r="E103" s="13">
        <v>0</v>
      </c>
      <c r="F103" s="7"/>
      <c r="G103" s="6">
        <f t="shared" si="1"/>
        <v>4783051095</v>
      </c>
      <c r="H103" s="7"/>
      <c r="I103" s="6">
        <v>9849984008</v>
      </c>
      <c r="J103" s="7"/>
      <c r="K103" s="6">
        <v>117579297</v>
      </c>
      <c r="L103" s="7"/>
      <c r="M103" s="6">
        <v>9732404711</v>
      </c>
    </row>
    <row r="104" spans="1:13" ht="21" x14ac:dyDescent="0.55000000000000004">
      <c r="A104" s="8" t="s">
        <v>72</v>
      </c>
      <c r="B104" s="7"/>
      <c r="C104" s="6">
        <v>2851961437</v>
      </c>
      <c r="D104" s="7"/>
      <c r="E104" s="13">
        <v>0</v>
      </c>
      <c r="F104" s="7"/>
      <c r="G104" s="6">
        <f t="shared" si="1"/>
        <v>2851961437</v>
      </c>
      <c r="H104" s="7"/>
      <c r="I104" s="6">
        <v>5873191396</v>
      </c>
      <c r="J104" s="7"/>
      <c r="K104" s="6">
        <v>70108308</v>
      </c>
      <c r="L104" s="7"/>
      <c r="M104" s="6">
        <v>5803083088</v>
      </c>
    </row>
    <row r="105" spans="1:13" ht="21" x14ac:dyDescent="0.55000000000000004">
      <c r="A105" s="8" t="s">
        <v>72</v>
      </c>
      <c r="B105" s="7"/>
      <c r="C105" s="6">
        <v>3384961848</v>
      </c>
      <c r="D105" s="7"/>
      <c r="E105" s="13">
        <v>0</v>
      </c>
      <c r="F105" s="7"/>
      <c r="G105" s="6">
        <f t="shared" si="1"/>
        <v>3384961848</v>
      </c>
      <c r="H105" s="7"/>
      <c r="I105" s="6">
        <v>6970826661</v>
      </c>
      <c r="J105" s="7"/>
      <c r="K105" s="6">
        <v>83210785</v>
      </c>
      <c r="L105" s="7"/>
      <c r="M105" s="6">
        <v>6887615876</v>
      </c>
    </row>
    <row r="106" spans="1:13" ht="21" x14ac:dyDescent="0.55000000000000004">
      <c r="A106" s="8" t="s">
        <v>72</v>
      </c>
      <c r="B106" s="7"/>
      <c r="C106" s="6">
        <v>9541575275</v>
      </c>
      <c r="D106" s="7"/>
      <c r="E106" s="13">
        <v>0</v>
      </c>
      <c r="F106" s="7"/>
      <c r="G106" s="6">
        <f t="shared" si="1"/>
        <v>9541575275</v>
      </c>
      <c r="H106" s="7"/>
      <c r="I106" s="6">
        <v>19649458478</v>
      </c>
      <c r="J106" s="7"/>
      <c r="K106" s="6">
        <v>234555661</v>
      </c>
      <c r="L106" s="7"/>
      <c r="M106" s="6">
        <v>19414902817</v>
      </c>
    </row>
    <row r="107" spans="1:13" ht="21" x14ac:dyDescent="0.55000000000000004">
      <c r="A107" s="8" t="s">
        <v>72</v>
      </c>
      <c r="B107" s="7"/>
      <c r="C107" s="6">
        <v>1980692808</v>
      </c>
      <c r="D107" s="7"/>
      <c r="E107" s="13">
        <v>0</v>
      </c>
      <c r="F107" s="7"/>
      <c r="G107" s="6">
        <f t="shared" si="1"/>
        <v>1980692808</v>
      </c>
      <c r="H107" s="7"/>
      <c r="I107" s="6">
        <v>4078942916</v>
      </c>
      <c r="J107" s="7"/>
      <c r="K107" s="6">
        <v>48690357</v>
      </c>
      <c r="L107" s="7"/>
      <c r="M107" s="6">
        <v>4030252559</v>
      </c>
    </row>
    <row r="108" spans="1:13" ht="21" x14ac:dyDescent="0.55000000000000004">
      <c r="A108" s="8" t="s">
        <v>72</v>
      </c>
      <c r="B108" s="7"/>
      <c r="C108" s="6">
        <v>2431488218</v>
      </c>
      <c r="D108" s="7"/>
      <c r="E108" s="13">
        <v>0</v>
      </c>
      <c r="F108" s="7"/>
      <c r="G108" s="6">
        <f t="shared" si="1"/>
        <v>2431488218</v>
      </c>
      <c r="H108" s="7"/>
      <c r="I108" s="6">
        <v>5007289181</v>
      </c>
      <c r="J108" s="7"/>
      <c r="K108" s="6">
        <v>59772030</v>
      </c>
      <c r="L108" s="7"/>
      <c r="M108" s="6">
        <v>4947517151</v>
      </c>
    </row>
    <row r="109" spans="1:13" ht="21" x14ac:dyDescent="0.55000000000000004">
      <c r="A109" s="8" t="s">
        <v>72</v>
      </c>
      <c r="B109" s="7"/>
      <c r="C109" s="6">
        <v>11418804587</v>
      </c>
      <c r="D109" s="7"/>
      <c r="E109" s="13">
        <v>0</v>
      </c>
      <c r="F109" s="7"/>
      <c r="G109" s="6">
        <f t="shared" si="1"/>
        <v>11418804587</v>
      </c>
      <c r="H109" s="7"/>
      <c r="I109" s="6">
        <v>23515333732</v>
      </c>
      <c r="J109" s="7"/>
      <c r="K109" s="6">
        <v>280702629</v>
      </c>
      <c r="L109" s="7"/>
      <c r="M109" s="6">
        <v>23234631103</v>
      </c>
    </row>
    <row r="110" spans="1:13" ht="21" x14ac:dyDescent="0.55000000000000004">
      <c r="A110" s="8" t="s">
        <v>72</v>
      </c>
      <c r="B110" s="7"/>
      <c r="C110" s="6">
        <v>6369775137</v>
      </c>
      <c r="D110" s="7"/>
      <c r="E110" s="13">
        <v>0</v>
      </c>
      <c r="F110" s="7"/>
      <c r="G110" s="6">
        <f t="shared" si="1"/>
        <v>6369775137</v>
      </c>
      <c r="H110" s="7"/>
      <c r="I110" s="6">
        <v>13117606722</v>
      </c>
      <c r="J110" s="7"/>
      <c r="K110" s="6">
        <v>156584922</v>
      </c>
      <c r="L110" s="7"/>
      <c r="M110" s="6">
        <v>12961021800</v>
      </c>
    </row>
    <row r="111" spans="1:13" ht="21" x14ac:dyDescent="0.55000000000000004">
      <c r="A111" s="8" t="s">
        <v>72</v>
      </c>
      <c r="B111" s="7"/>
      <c r="C111" s="6">
        <v>6747923628</v>
      </c>
      <c r="D111" s="7"/>
      <c r="E111" s="13">
        <v>0</v>
      </c>
      <c r="F111" s="7"/>
      <c r="G111" s="6">
        <f t="shared" si="1"/>
        <v>6747923628</v>
      </c>
      <c r="H111" s="7"/>
      <c r="I111" s="6">
        <v>13896347446</v>
      </c>
      <c r="J111" s="7"/>
      <c r="K111" s="6">
        <v>165880753</v>
      </c>
      <c r="L111" s="7"/>
      <c r="M111" s="6">
        <v>13730466693</v>
      </c>
    </row>
    <row r="112" spans="1:13" ht="21" x14ac:dyDescent="0.55000000000000004">
      <c r="A112" s="8" t="s">
        <v>72</v>
      </c>
      <c r="B112" s="7"/>
      <c r="C112" s="6">
        <v>23290025069</v>
      </c>
      <c r="D112" s="7"/>
      <c r="E112" s="13">
        <v>0</v>
      </c>
      <c r="F112" s="7"/>
      <c r="G112" s="6">
        <f t="shared" si="1"/>
        <v>23290025069</v>
      </c>
      <c r="H112" s="7"/>
      <c r="I112" s="6">
        <v>47962350845</v>
      </c>
      <c r="J112" s="7"/>
      <c r="K112" s="6">
        <v>572526766</v>
      </c>
      <c r="L112" s="7"/>
      <c r="M112" s="6">
        <v>47389824079</v>
      </c>
    </row>
    <row r="113" spans="1:13" ht="21" x14ac:dyDescent="0.55000000000000004">
      <c r="A113" s="8" t="s">
        <v>72</v>
      </c>
      <c r="B113" s="7"/>
      <c r="C113" s="6">
        <v>4548630890</v>
      </c>
      <c r="D113" s="7"/>
      <c r="E113" s="13">
        <v>0</v>
      </c>
      <c r="F113" s="7"/>
      <c r="G113" s="6">
        <f t="shared" si="1"/>
        <v>4548630890</v>
      </c>
      <c r="H113" s="7"/>
      <c r="I113" s="6">
        <v>9367230375</v>
      </c>
      <c r="J113" s="7"/>
      <c r="K113" s="6">
        <v>111816665</v>
      </c>
      <c r="L113" s="7"/>
      <c r="M113" s="6">
        <v>9255413710</v>
      </c>
    </row>
    <row r="114" spans="1:13" ht="21" x14ac:dyDescent="0.55000000000000004">
      <c r="A114" s="8" t="s">
        <v>72</v>
      </c>
      <c r="B114" s="7"/>
      <c r="C114" s="6">
        <v>6114178834</v>
      </c>
      <c r="D114" s="7"/>
      <c r="E114" s="13">
        <v>0</v>
      </c>
      <c r="F114" s="7"/>
      <c r="G114" s="6">
        <f t="shared" si="1"/>
        <v>6114178834</v>
      </c>
      <c r="H114" s="7"/>
      <c r="I114" s="6">
        <v>12591244079</v>
      </c>
      <c r="J114" s="7"/>
      <c r="K114" s="6">
        <v>150301729</v>
      </c>
      <c r="L114" s="7"/>
      <c r="M114" s="6">
        <v>12440942350</v>
      </c>
    </row>
    <row r="115" spans="1:13" ht="21" x14ac:dyDescent="0.55000000000000004">
      <c r="A115" s="8" t="s">
        <v>72</v>
      </c>
      <c r="B115" s="7"/>
      <c r="C115" s="6">
        <v>6866438356</v>
      </c>
      <c r="D115" s="7"/>
      <c r="E115" s="13">
        <v>0</v>
      </c>
      <c r="F115" s="7"/>
      <c r="G115" s="6">
        <f t="shared" si="1"/>
        <v>6866438356</v>
      </c>
      <c r="H115" s="7"/>
      <c r="I115" s="6">
        <v>14140410937</v>
      </c>
      <c r="J115" s="7"/>
      <c r="K115" s="6">
        <v>168794140</v>
      </c>
      <c r="L115" s="7"/>
      <c r="M115" s="6">
        <v>13971616797</v>
      </c>
    </row>
    <row r="116" spans="1:13" ht="21.75" thickBot="1" x14ac:dyDescent="0.6">
      <c r="A116" s="8" t="s">
        <v>68</v>
      </c>
      <c r="B116" s="7"/>
      <c r="C116" s="6">
        <v>489285400</v>
      </c>
      <c r="D116" s="7"/>
      <c r="E116" s="13">
        <v>0</v>
      </c>
      <c r="F116" s="7"/>
      <c r="G116" s="6">
        <f t="shared" si="1"/>
        <v>489285400</v>
      </c>
      <c r="H116" s="7"/>
      <c r="I116" s="6">
        <v>489285400</v>
      </c>
      <c r="J116" s="7"/>
      <c r="K116" s="6">
        <v>0</v>
      </c>
      <c r="L116" s="7"/>
      <c r="M116" s="6">
        <v>489285400</v>
      </c>
    </row>
    <row r="117" spans="1:13" s="9" customFormat="1" ht="24.75" thickBot="1" x14ac:dyDescent="0.3">
      <c r="A117" s="9" t="s">
        <v>40</v>
      </c>
      <c r="C117" s="10">
        <f>SUM(C8:C116)</f>
        <v>137781985463</v>
      </c>
      <c r="E117" s="10">
        <f>SUM(E8:E116)</f>
        <v>0</v>
      </c>
      <c r="G117" s="10">
        <f>SUM(G8:G116)</f>
        <v>137781985463</v>
      </c>
      <c r="I117" s="10">
        <f>SUM(I8:I116)</f>
        <v>1370513364724</v>
      </c>
      <c r="K117" s="10">
        <f>SUM(K8:K116)</f>
        <v>3099460949</v>
      </c>
      <c r="M117" s="10">
        <f>SUM(M8:M116)</f>
        <v>1367413903775</v>
      </c>
    </row>
    <row r="118" spans="1:13" ht="19.5" thickTop="1" x14ac:dyDescent="0.45"/>
    <row r="119" spans="1:13" x14ac:dyDescent="0.45">
      <c r="M119" s="52"/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6"/>
  <sheetViews>
    <sheetView rightToLeft="1" topLeftCell="A26" workbookViewId="0">
      <selection activeCell="Q45" sqref="Q45:Q46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5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7.42578125" style="1" bestFit="1" customWidth="1"/>
    <col min="14" max="14" width="1" style="1" customWidth="1"/>
    <col min="15" max="15" width="27.140625" style="1" bestFit="1" customWidth="1"/>
    <col min="16" max="16" width="1" style="1" customWidth="1"/>
    <col min="17" max="17" width="28" style="1" customWidth="1"/>
    <col min="18" max="18" width="1" style="1" customWidth="1"/>
    <col min="19" max="16384" width="9.140625" style="1"/>
  </cols>
  <sheetData>
    <row r="2" spans="1:17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</row>
    <row r="4" spans="1:17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5" spans="1:17" customFormat="1" ht="28.5" x14ac:dyDescent="0.25">
      <c r="A5" s="59" t="s">
        <v>156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27" thickBot="1" x14ac:dyDescent="0.5">
      <c r="A6" s="57" t="s">
        <v>3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124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7" thickBot="1" x14ac:dyDescent="0.5">
      <c r="A7" s="57" t="s">
        <v>3</v>
      </c>
      <c r="C7" s="57" t="s">
        <v>7</v>
      </c>
      <c r="E7" s="57" t="s">
        <v>92</v>
      </c>
      <c r="G7" s="57" t="s">
        <v>93</v>
      </c>
      <c r="I7" s="57" t="s">
        <v>95</v>
      </c>
      <c r="K7" s="57" t="s">
        <v>7</v>
      </c>
      <c r="M7" s="57" t="s">
        <v>92</v>
      </c>
      <c r="O7" s="57" t="s">
        <v>93</v>
      </c>
      <c r="Q7" s="57" t="s">
        <v>95</v>
      </c>
    </row>
    <row r="8" spans="1:17" ht="21" x14ac:dyDescent="0.55000000000000004">
      <c r="A8" s="8" t="s">
        <v>39</v>
      </c>
      <c r="B8" s="7"/>
      <c r="C8" s="6">
        <v>449888</v>
      </c>
      <c r="D8" s="7"/>
      <c r="E8" s="6">
        <v>18653123721</v>
      </c>
      <c r="F8" s="7"/>
      <c r="G8" s="6">
        <v>18503965940</v>
      </c>
      <c r="H8" s="7"/>
      <c r="I8" s="19">
        <f>E8-G8</f>
        <v>149157781</v>
      </c>
      <c r="J8" s="7"/>
      <c r="K8" s="6">
        <v>19367018</v>
      </c>
      <c r="L8" s="7"/>
      <c r="M8" s="6">
        <v>684324898012</v>
      </c>
      <c r="N8" s="7"/>
      <c r="O8" s="6">
        <v>675760364011</v>
      </c>
      <c r="P8" s="7"/>
      <c r="Q8" s="19">
        <f>M8-O8</f>
        <v>8564534001</v>
      </c>
    </row>
    <row r="9" spans="1:17" ht="21" x14ac:dyDescent="0.55000000000000004">
      <c r="A9" s="8" t="s">
        <v>17</v>
      </c>
      <c r="B9" s="7"/>
      <c r="C9" s="6">
        <v>0</v>
      </c>
      <c r="D9" s="7"/>
      <c r="E9" s="6">
        <v>0</v>
      </c>
      <c r="F9" s="7"/>
      <c r="G9" s="6">
        <v>0</v>
      </c>
      <c r="H9" s="7"/>
      <c r="I9" s="19">
        <f t="shared" ref="I9:I42" si="0">E9-G9</f>
        <v>0</v>
      </c>
      <c r="J9" s="7"/>
      <c r="K9" s="6">
        <v>696442381</v>
      </c>
      <c r="L9" s="7"/>
      <c r="M9" s="6">
        <v>1812072181309</v>
      </c>
      <c r="N9" s="7"/>
      <c r="O9" s="6">
        <v>1747898583802</v>
      </c>
      <c r="P9" s="7"/>
      <c r="Q9" s="19">
        <f t="shared" ref="Q9:Q41" si="1">M9-O9</f>
        <v>64173597507</v>
      </c>
    </row>
    <row r="10" spans="1:17" ht="21" x14ac:dyDescent="0.55000000000000004">
      <c r="A10" s="8" t="s">
        <v>19</v>
      </c>
      <c r="B10" s="7"/>
      <c r="C10" s="6">
        <v>100000</v>
      </c>
      <c r="D10" s="7"/>
      <c r="E10" s="6">
        <v>2379357400</v>
      </c>
      <c r="F10" s="7"/>
      <c r="G10" s="6">
        <v>2651673574</v>
      </c>
      <c r="H10" s="7"/>
      <c r="I10" s="19">
        <f t="shared" si="0"/>
        <v>-272316174</v>
      </c>
      <c r="J10" s="7"/>
      <c r="K10" s="6">
        <v>470368311</v>
      </c>
      <c r="L10" s="7"/>
      <c r="M10" s="6">
        <v>10583836632987</v>
      </c>
      <c r="N10" s="7"/>
      <c r="O10" s="6">
        <v>10187453173481</v>
      </c>
      <c r="P10" s="7"/>
      <c r="Q10" s="19">
        <f t="shared" si="1"/>
        <v>396383459506</v>
      </c>
    </row>
    <row r="11" spans="1:17" ht="21" x14ac:dyDescent="0.55000000000000004">
      <c r="A11" s="8" t="s">
        <v>28</v>
      </c>
      <c r="B11" s="7"/>
      <c r="C11" s="6">
        <v>0</v>
      </c>
      <c r="D11" s="7"/>
      <c r="E11" s="6">
        <v>0</v>
      </c>
      <c r="F11" s="7"/>
      <c r="G11" s="6">
        <v>0</v>
      </c>
      <c r="H11" s="7"/>
      <c r="I11" s="19">
        <f t="shared" si="0"/>
        <v>0</v>
      </c>
      <c r="J11" s="7"/>
      <c r="K11" s="6">
        <v>403191335</v>
      </c>
      <c r="L11" s="7"/>
      <c r="M11" s="6">
        <v>6773143408205</v>
      </c>
      <c r="N11" s="7"/>
      <c r="O11" s="6">
        <v>6257692376180</v>
      </c>
      <c r="P11" s="7"/>
      <c r="Q11" s="19">
        <f t="shared" si="1"/>
        <v>515451032025</v>
      </c>
    </row>
    <row r="12" spans="1:17" ht="21" x14ac:dyDescent="0.55000000000000004">
      <c r="A12" s="8" t="s">
        <v>22</v>
      </c>
      <c r="B12" s="7"/>
      <c r="C12" s="6">
        <v>0</v>
      </c>
      <c r="D12" s="7"/>
      <c r="E12" s="6">
        <v>0</v>
      </c>
      <c r="F12" s="7"/>
      <c r="G12" s="6">
        <v>0</v>
      </c>
      <c r="H12" s="7"/>
      <c r="I12" s="19">
        <f t="shared" si="0"/>
        <v>0</v>
      </c>
      <c r="J12" s="7"/>
      <c r="K12" s="6">
        <v>54554184</v>
      </c>
      <c r="L12" s="7"/>
      <c r="M12" s="6">
        <v>354456392960</v>
      </c>
      <c r="N12" s="7"/>
      <c r="O12" s="6">
        <v>529148350204</v>
      </c>
      <c r="P12" s="7"/>
      <c r="Q12" s="19">
        <f t="shared" si="1"/>
        <v>-174691957244</v>
      </c>
    </row>
    <row r="13" spans="1:17" ht="21" x14ac:dyDescent="0.55000000000000004">
      <c r="A13" s="8" t="s">
        <v>24</v>
      </c>
      <c r="B13" s="7"/>
      <c r="C13" s="6">
        <v>11190607</v>
      </c>
      <c r="D13" s="7"/>
      <c r="E13" s="6">
        <v>113163189276</v>
      </c>
      <c r="F13" s="7"/>
      <c r="G13" s="6">
        <v>122251204209</v>
      </c>
      <c r="H13" s="7"/>
      <c r="I13" s="19">
        <f t="shared" si="0"/>
        <v>-9088014933</v>
      </c>
      <c r="J13" s="7"/>
      <c r="K13" s="6">
        <v>752985658</v>
      </c>
      <c r="L13" s="7"/>
      <c r="M13" s="6">
        <v>7961266005369</v>
      </c>
      <c r="N13" s="7"/>
      <c r="O13" s="6">
        <v>7942868726591</v>
      </c>
      <c r="P13" s="7"/>
      <c r="Q13" s="19">
        <f t="shared" si="1"/>
        <v>18397278778</v>
      </c>
    </row>
    <row r="14" spans="1:17" ht="21" x14ac:dyDescent="0.55000000000000004">
      <c r="A14" s="8" t="s">
        <v>33</v>
      </c>
      <c r="B14" s="7"/>
      <c r="C14" s="6">
        <v>4645216</v>
      </c>
      <c r="D14" s="7"/>
      <c r="E14" s="6">
        <v>125170268955</v>
      </c>
      <c r="F14" s="7"/>
      <c r="G14" s="6">
        <v>104105336546</v>
      </c>
      <c r="H14" s="7"/>
      <c r="I14" s="19">
        <f t="shared" si="0"/>
        <v>21064932409</v>
      </c>
      <c r="J14" s="7"/>
      <c r="K14" s="6">
        <v>22650000</v>
      </c>
      <c r="L14" s="7"/>
      <c r="M14" s="6">
        <v>578554869963</v>
      </c>
      <c r="N14" s="7"/>
      <c r="O14" s="6">
        <v>506611965758</v>
      </c>
      <c r="P14" s="7"/>
      <c r="Q14" s="19">
        <f t="shared" si="1"/>
        <v>71942904205</v>
      </c>
    </row>
    <row r="15" spans="1:17" ht="21" x14ac:dyDescent="0.55000000000000004">
      <c r="A15" s="8" t="s">
        <v>27</v>
      </c>
      <c r="B15" s="7"/>
      <c r="C15" s="6">
        <v>0</v>
      </c>
      <c r="D15" s="7"/>
      <c r="E15" s="6">
        <v>0</v>
      </c>
      <c r="F15" s="7"/>
      <c r="G15" s="6">
        <v>0</v>
      </c>
      <c r="H15" s="7"/>
      <c r="I15" s="19">
        <f t="shared" si="0"/>
        <v>0</v>
      </c>
      <c r="J15" s="7"/>
      <c r="K15" s="6">
        <v>1179704510</v>
      </c>
      <c r="L15" s="7"/>
      <c r="M15" s="6">
        <v>34747415951656</v>
      </c>
      <c r="N15" s="7"/>
      <c r="O15" s="6">
        <v>34375356402086</v>
      </c>
      <c r="P15" s="7"/>
      <c r="Q15" s="19">
        <f t="shared" si="1"/>
        <v>372059549570</v>
      </c>
    </row>
    <row r="16" spans="1:17" ht="21" x14ac:dyDescent="0.55000000000000004">
      <c r="A16" s="8" t="s">
        <v>26</v>
      </c>
      <c r="B16" s="7"/>
      <c r="C16" s="6">
        <v>2400000</v>
      </c>
      <c r="D16" s="7"/>
      <c r="E16" s="6">
        <v>54554066454</v>
      </c>
      <c r="F16" s="7"/>
      <c r="G16" s="6">
        <v>55843101684</v>
      </c>
      <c r="H16" s="7"/>
      <c r="I16" s="19">
        <f t="shared" si="0"/>
        <v>-1289035230</v>
      </c>
      <c r="J16" s="7"/>
      <c r="K16" s="6">
        <v>487078877</v>
      </c>
      <c r="L16" s="7"/>
      <c r="M16" s="6">
        <v>10904053783014</v>
      </c>
      <c r="N16" s="7"/>
      <c r="O16" s="6">
        <v>10737696838944</v>
      </c>
      <c r="P16" s="7"/>
      <c r="Q16" s="19">
        <f t="shared" si="1"/>
        <v>166356944070</v>
      </c>
    </row>
    <row r="17" spans="1:17" ht="21" x14ac:dyDescent="0.55000000000000004">
      <c r="A17" s="8" t="s">
        <v>32</v>
      </c>
      <c r="B17" s="7"/>
      <c r="C17" s="6">
        <v>0</v>
      </c>
      <c r="D17" s="7"/>
      <c r="E17" s="6">
        <v>0</v>
      </c>
      <c r="F17" s="7"/>
      <c r="G17" s="6">
        <v>0</v>
      </c>
      <c r="H17" s="7"/>
      <c r="I17" s="19">
        <f t="shared" si="0"/>
        <v>0</v>
      </c>
      <c r="J17" s="7"/>
      <c r="K17" s="6">
        <v>32451262</v>
      </c>
      <c r="L17" s="7"/>
      <c r="M17" s="6">
        <v>1190779431770</v>
      </c>
      <c r="N17" s="7"/>
      <c r="O17" s="6">
        <v>1027979063486</v>
      </c>
      <c r="P17" s="7"/>
      <c r="Q17" s="19">
        <f t="shared" si="1"/>
        <v>162800368284</v>
      </c>
    </row>
    <row r="18" spans="1:17" ht="21" x14ac:dyDescent="0.55000000000000004">
      <c r="A18" s="8" t="s">
        <v>29</v>
      </c>
      <c r="B18" s="7"/>
      <c r="C18" s="6">
        <v>8200000</v>
      </c>
      <c r="D18" s="7"/>
      <c r="E18" s="6">
        <v>112166506974</v>
      </c>
      <c r="F18" s="7"/>
      <c r="G18" s="6">
        <v>124419055760</v>
      </c>
      <c r="H18" s="7"/>
      <c r="I18" s="19">
        <f t="shared" si="0"/>
        <v>-12252548786</v>
      </c>
      <c r="J18" s="7"/>
      <c r="K18" s="6">
        <v>729916360</v>
      </c>
      <c r="L18" s="7"/>
      <c r="M18" s="6">
        <v>9532014382415</v>
      </c>
      <c r="N18" s="7"/>
      <c r="O18" s="6">
        <v>9182422214541</v>
      </c>
      <c r="P18" s="7"/>
      <c r="Q18" s="19">
        <f t="shared" si="1"/>
        <v>349592167874</v>
      </c>
    </row>
    <row r="19" spans="1:17" ht="21" x14ac:dyDescent="0.55000000000000004">
      <c r="A19" s="8" t="s">
        <v>30</v>
      </c>
      <c r="B19" s="7"/>
      <c r="C19" s="6">
        <v>2053470</v>
      </c>
      <c r="D19" s="7"/>
      <c r="E19" s="6">
        <v>21364528238</v>
      </c>
      <c r="F19" s="7"/>
      <c r="G19" s="6">
        <v>23236532634</v>
      </c>
      <c r="H19" s="7"/>
      <c r="I19" s="19">
        <f t="shared" si="0"/>
        <v>-1872004396</v>
      </c>
      <c r="J19" s="7"/>
      <c r="K19" s="6">
        <v>542818379</v>
      </c>
      <c r="L19" s="7"/>
      <c r="M19" s="6">
        <v>5314414248515</v>
      </c>
      <c r="N19" s="7"/>
      <c r="O19" s="6">
        <v>5162766678296</v>
      </c>
      <c r="P19" s="7"/>
      <c r="Q19" s="19">
        <f t="shared" si="1"/>
        <v>151647570219</v>
      </c>
    </row>
    <row r="20" spans="1:17" ht="21" x14ac:dyDescent="0.55000000000000004">
      <c r="A20" s="8" t="s">
        <v>38</v>
      </c>
      <c r="B20" s="7"/>
      <c r="C20" s="6">
        <v>0</v>
      </c>
      <c r="D20" s="7"/>
      <c r="E20" s="6">
        <v>0</v>
      </c>
      <c r="F20" s="7"/>
      <c r="G20" s="6">
        <v>0</v>
      </c>
      <c r="H20" s="7"/>
      <c r="I20" s="19">
        <f t="shared" si="0"/>
        <v>0</v>
      </c>
      <c r="J20" s="7"/>
      <c r="K20" s="6">
        <v>220391805</v>
      </c>
      <c r="L20" s="7"/>
      <c r="M20" s="6">
        <v>1562012480171</v>
      </c>
      <c r="N20" s="7"/>
      <c r="O20" s="6">
        <v>1405402836752</v>
      </c>
      <c r="P20" s="7"/>
      <c r="Q20" s="19">
        <f t="shared" si="1"/>
        <v>156609643419</v>
      </c>
    </row>
    <row r="21" spans="1:17" ht="21" x14ac:dyDescent="0.55000000000000004">
      <c r="A21" s="8" t="s">
        <v>15</v>
      </c>
      <c r="B21" s="7"/>
      <c r="C21" s="6">
        <v>389488781</v>
      </c>
      <c r="D21" s="7"/>
      <c r="E21" s="6">
        <v>214170717338637</v>
      </c>
      <c r="F21" s="7"/>
      <c r="G21" s="6">
        <v>207843216386647</v>
      </c>
      <c r="H21" s="7"/>
      <c r="I21" s="19">
        <f t="shared" si="0"/>
        <v>6327500951990</v>
      </c>
      <c r="J21" s="7"/>
      <c r="K21" s="6">
        <v>2379666265</v>
      </c>
      <c r="L21" s="7"/>
      <c r="M21" s="6">
        <v>799870335278068</v>
      </c>
      <c r="N21" s="7"/>
      <c r="O21" s="6">
        <v>780344889612945</v>
      </c>
      <c r="P21" s="7"/>
      <c r="Q21" s="19">
        <f t="shared" si="1"/>
        <v>19525445665123</v>
      </c>
    </row>
    <row r="22" spans="1:17" ht="21" x14ac:dyDescent="0.55000000000000004">
      <c r="A22" s="8" t="s">
        <v>96</v>
      </c>
      <c r="B22" s="7"/>
      <c r="C22" s="6">
        <v>0</v>
      </c>
      <c r="D22" s="7"/>
      <c r="E22" s="6">
        <v>0</v>
      </c>
      <c r="F22" s="7"/>
      <c r="G22" s="6">
        <v>0</v>
      </c>
      <c r="H22" s="7"/>
      <c r="I22" s="19">
        <f t="shared" si="0"/>
        <v>0</v>
      </c>
      <c r="J22" s="7"/>
      <c r="K22" s="6">
        <v>75900000</v>
      </c>
      <c r="L22" s="7"/>
      <c r="M22" s="6">
        <v>1400899644300</v>
      </c>
      <c r="N22" s="7"/>
      <c r="O22" s="6">
        <v>1264747856250</v>
      </c>
      <c r="P22" s="7"/>
      <c r="Q22" s="19">
        <f t="shared" si="1"/>
        <v>136151788050</v>
      </c>
    </row>
    <row r="23" spans="1:17" ht="21" x14ac:dyDescent="0.55000000000000004">
      <c r="A23" s="8" t="s">
        <v>37</v>
      </c>
      <c r="B23" s="7"/>
      <c r="C23" s="6">
        <v>0</v>
      </c>
      <c r="D23" s="7"/>
      <c r="E23" s="6">
        <v>0</v>
      </c>
      <c r="F23" s="7"/>
      <c r="G23" s="6">
        <v>0</v>
      </c>
      <c r="H23" s="7"/>
      <c r="I23" s="19">
        <f t="shared" si="0"/>
        <v>0</v>
      </c>
      <c r="J23" s="7"/>
      <c r="K23" s="6">
        <v>58915410</v>
      </c>
      <c r="L23" s="7"/>
      <c r="M23" s="6">
        <v>5148863441730</v>
      </c>
      <c r="N23" s="7"/>
      <c r="O23" s="6">
        <v>5120560108113</v>
      </c>
      <c r="P23" s="7"/>
      <c r="Q23" s="19">
        <f t="shared" si="1"/>
        <v>28303333617</v>
      </c>
    </row>
    <row r="24" spans="1:17" ht="21" x14ac:dyDescent="0.55000000000000004">
      <c r="A24" s="8" t="s">
        <v>21</v>
      </c>
      <c r="B24" s="7"/>
      <c r="C24" s="6">
        <v>87514106</v>
      </c>
      <c r="D24" s="7"/>
      <c r="E24" s="6">
        <v>10831790795237</v>
      </c>
      <c r="F24" s="7"/>
      <c r="G24" s="6">
        <v>10733730032468</v>
      </c>
      <c r="H24" s="7"/>
      <c r="I24" s="19">
        <f t="shared" si="0"/>
        <v>98060762769</v>
      </c>
      <c r="J24" s="7"/>
      <c r="K24" s="6">
        <v>292671192</v>
      </c>
      <c r="L24" s="7"/>
      <c r="M24" s="6">
        <v>33823444511120</v>
      </c>
      <c r="N24" s="7"/>
      <c r="O24" s="6">
        <v>33629835444682</v>
      </c>
      <c r="P24" s="7"/>
      <c r="Q24" s="19">
        <f t="shared" si="1"/>
        <v>193609066438</v>
      </c>
    </row>
    <row r="25" spans="1:17" ht="21" x14ac:dyDescent="0.55000000000000004">
      <c r="A25" s="8" t="s">
        <v>34</v>
      </c>
      <c r="B25" s="7"/>
      <c r="C25" s="6">
        <v>0</v>
      </c>
      <c r="D25" s="7"/>
      <c r="E25" s="6">
        <v>0</v>
      </c>
      <c r="F25" s="7"/>
      <c r="G25" s="6">
        <v>0</v>
      </c>
      <c r="H25" s="7"/>
      <c r="I25" s="19">
        <f t="shared" si="0"/>
        <v>0</v>
      </c>
      <c r="J25" s="7"/>
      <c r="K25" s="6">
        <v>7209564</v>
      </c>
      <c r="L25" s="7"/>
      <c r="M25" s="6">
        <v>349104648868</v>
      </c>
      <c r="N25" s="7"/>
      <c r="O25" s="6">
        <v>361995714153</v>
      </c>
      <c r="P25" s="7"/>
      <c r="Q25" s="19">
        <f t="shared" si="1"/>
        <v>-12891065285</v>
      </c>
    </row>
    <row r="26" spans="1:17" ht="21" x14ac:dyDescent="0.55000000000000004">
      <c r="A26" s="8" t="s">
        <v>31</v>
      </c>
      <c r="B26" s="7"/>
      <c r="C26" s="6">
        <v>11580</v>
      </c>
      <c r="D26" s="7"/>
      <c r="E26" s="6">
        <v>267954997</v>
      </c>
      <c r="F26" s="7"/>
      <c r="G26" s="6">
        <v>230166199</v>
      </c>
      <c r="H26" s="7"/>
      <c r="I26" s="19">
        <f t="shared" si="0"/>
        <v>37788798</v>
      </c>
      <c r="J26" s="7"/>
      <c r="K26" s="6">
        <v>29010000</v>
      </c>
      <c r="L26" s="7"/>
      <c r="M26" s="6">
        <v>618512817270</v>
      </c>
      <c r="N26" s="7"/>
      <c r="O26" s="6">
        <v>576608067512</v>
      </c>
      <c r="P26" s="7"/>
      <c r="Q26" s="19">
        <f t="shared" si="1"/>
        <v>41904749758</v>
      </c>
    </row>
    <row r="27" spans="1:17" ht="21" x14ac:dyDescent="0.55000000000000004">
      <c r="A27" s="8" t="s">
        <v>36</v>
      </c>
      <c r="B27" s="7"/>
      <c r="C27" s="6">
        <v>0</v>
      </c>
      <c r="D27" s="7"/>
      <c r="E27" s="6">
        <v>0</v>
      </c>
      <c r="F27" s="7"/>
      <c r="G27" s="6">
        <v>0</v>
      </c>
      <c r="H27" s="7"/>
      <c r="I27" s="19">
        <f t="shared" si="0"/>
        <v>0</v>
      </c>
      <c r="J27" s="7"/>
      <c r="K27" s="6">
        <v>46369377</v>
      </c>
      <c r="L27" s="7"/>
      <c r="M27" s="6">
        <v>188279555908</v>
      </c>
      <c r="N27" s="7"/>
      <c r="O27" s="6">
        <v>161790947300</v>
      </c>
      <c r="P27" s="7"/>
      <c r="Q27" s="19">
        <f t="shared" si="1"/>
        <v>26488608608</v>
      </c>
    </row>
    <row r="28" spans="1:17" ht="21" x14ac:dyDescent="0.55000000000000004">
      <c r="A28" s="8" t="s">
        <v>23</v>
      </c>
      <c r="B28" s="7"/>
      <c r="C28" s="6">
        <v>297874</v>
      </c>
      <c r="D28" s="7"/>
      <c r="E28" s="6">
        <v>5077051824</v>
      </c>
      <c r="F28" s="7"/>
      <c r="G28" s="6">
        <v>4773615340</v>
      </c>
      <c r="H28" s="7"/>
      <c r="I28" s="19">
        <f t="shared" si="0"/>
        <v>303436484</v>
      </c>
      <c r="J28" s="7"/>
      <c r="K28" s="6">
        <v>546295543</v>
      </c>
      <c r="L28" s="7"/>
      <c r="M28" s="6">
        <v>7833318503040</v>
      </c>
      <c r="N28" s="7"/>
      <c r="O28" s="6">
        <v>7109689788697</v>
      </c>
      <c r="P28" s="7"/>
      <c r="Q28" s="19">
        <f t="shared" si="1"/>
        <v>723628714343</v>
      </c>
    </row>
    <row r="29" spans="1:17" ht="21" x14ac:dyDescent="0.55000000000000004">
      <c r="A29" s="8" t="s">
        <v>16</v>
      </c>
      <c r="B29" s="7"/>
      <c r="C29" s="6">
        <v>621932</v>
      </c>
      <c r="D29" s="7"/>
      <c r="E29" s="6">
        <v>50091135718</v>
      </c>
      <c r="F29" s="7"/>
      <c r="G29" s="6">
        <v>53693335200</v>
      </c>
      <c r="H29" s="7"/>
      <c r="I29" s="19">
        <f t="shared" si="0"/>
        <v>-3602199482</v>
      </c>
      <c r="J29" s="7"/>
      <c r="K29" s="6">
        <v>595252594</v>
      </c>
      <c r="L29" s="7"/>
      <c r="M29" s="6">
        <v>45715158406192</v>
      </c>
      <c r="N29" s="7"/>
      <c r="O29" s="6">
        <v>44505190581455</v>
      </c>
      <c r="P29" s="7"/>
      <c r="Q29" s="19">
        <f t="shared" si="1"/>
        <v>1209967824737</v>
      </c>
    </row>
    <row r="30" spans="1:17" ht="21" x14ac:dyDescent="0.55000000000000004">
      <c r="A30" s="8" t="s">
        <v>35</v>
      </c>
      <c r="B30" s="7"/>
      <c r="C30" s="6">
        <v>12000000</v>
      </c>
      <c r="D30" s="7"/>
      <c r="E30" s="6">
        <v>115996672766</v>
      </c>
      <c r="F30" s="7"/>
      <c r="G30" s="6">
        <v>126234825463</v>
      </c>
      <c r="H30" s="7"/>
      <c r="I30" s="19">
        <f t="shared" si="0"/>
        <v>-10238152697</v>
      </c>
      <c r="J30" s="7"/>
      <c r="K30" s="6">
        <v>423688912</v>
      </c>
      <c r="L30" s="7"/>
      <c r="M30" s="6">
        <v>4710832595517</v>
      </c>
      <c r="N30" s="7"/>
      <c r="O30" s="6">
        <v>4725168222190</v>
      </c>
      <c r="P30" s="7"/>
      <c r="Q30" s="19">
        <f t="shared" si="1"/>
        <v>-14335626673</v>
      </c>
    </row>
    <row r="31" spans="1:17" ht="21" x14ac:dyDescent="0.55000000000000004">
      <c r="A31" s="8" t="s">
        <v>20</v>
      </c>
      <c r="B31" s="7"/>
      <c r="C31" s="6">
        <v>5514909275</v>
      </c>
      <c r="D31" s="7"/>
      <c r="E31" s="6">
        <v>147993690284003</v>
      </c>
      <c r="F31" s="7"/>
      <c r="G31" s="6">
        <v>147942332781787</v>
      </c>
      <c r="H31" s="7"/>
      <c r="I31" s="19">
        <f t="shared" si="0"/>
        <v>51357502216</v>
      </c>
      <c r="J31" s="7"/>
      <c r="K31" s="6">
        <v>58523024575</v>
      </c>
      <c r="L31" s="7"/>
      <c r="M31" s="6">
        <v>1369386628796270</v>
      </c>
      <c r="N31" s="7"/>
      <c r="O31" s="6">
        <v>1368730931156490</v>
      </c>
      <c r="P31" s="7"/>
      <c r="Q31" s="19">
        <f t="shared" si="1"/>
        <v>655697639780</v>
      </c>
    </row>
    <row r="32" spans="1:17" ht="21" x14ac:dyDescent="0.55000000000000004">
      <c r="A32" s="8" t="s">
        <v>97</v>
      </c>
      <c r="B32" s="7"/>
      <c r="C32" s="6">
        <v>0</v>
      </c>
      <c r="D32" s="7"/>
      <c r="E32" s="6">
        <v>0</v>
      </c>
      <c r="F32" s="7"/>
      <c r="G32" s="6">
        <v>0</v>
      </c>
      <c r="H32" s="7"/>
      <c r="I32" s="19">
        <f t="shared" si="0"/>
        <v>0</v>
      </c>
      <c r="J32" s="7"/>
      <c r="K32" s="6">
        <v>144832255</v>
      </c>
      <c r="L32" s="7"/>
      <c r="M32" s="6">
        <v>2012038329625</v>
      </c>
      <c r="N32" s="7"/>
      <c r="O32" s="6">
        <v>2000959036433</v>
      </c>
      <c r="P32" s="7"/>
      <c r="Q32" s="19">
        <f t="shared" si="1"/>
        <v>11079293192</v>
      </c>
    </row>
    <row r="33" spans="1:17" ht="21" x14ac:dyDescent="0.55000000000000004">
      <c r="A33" s="8" t="s">
        <v>25</v>
      </c>
      <c r="B33" s="7"/>
      <c r="C33" s="6">
        <v>0</v>
      </c>
      <c r="D33" s="7"/>
      <c r="E33" s="6">
        <v>0</v>
      </c>
      <c r="F33" s="7"/>
      <c r="G33" s="6">
        <v>0</v>
      </c>
      <c r="H33" s="7"/>
      <c r="I33" s="19">
        <f t="shared" si="0"/>
        <v>0</v>
      </c>
      <c r="J33" s="7"/>
      <c r="K33" s="6">
        <v>287188378</v>
      </c>
      <c r="L33" s="7"/>
      <c r="M33" s="6">
        <v>3820922645739</v>
      </c>
      <c r="N33" s="7"/>
      <c r="O33" s="6">
        <v>3804541204294</v>
      </c>
      <c r="P33" s="7"/>
      <c r="Q33" s="19">
        <f t="shared" si="1"/>
        <v>16381441445</v>
      </c>
    </row>
    <row r="34" spans="1:17" ht="21" x14ac:dyDescent="0.55000000000000004">
      <c r="A34" s="8" t="s">
        <v>59</v>
      </c>
      <c r="B34" s="7"/>
      <c r="C34" s="6">
        <v>0</v>
      </c>
      <c r="D34" s="7"/>
      <c r="E34" s="6">
        <v>0</v>
      </c>
      <c r="F34" s="7"/>
      <c r="G34" s="6">
        <v>0</v>
      </c>
      <c r="H34" s="7"/>
      <c r="I34" s="19">
        <f t="shared" si="0"/>
        <v>0</v>
      </c>
      <c r="J34" s="7"/>
      <c r="K34" s="6">
        <v>461</v>
      </c>
      <c r="L34" s="7"/>
      <c r="M34" s="6">
        <v>464321346</v>
      </c>
      <c r="N34" s="7"/>
      <c r="O34" s="6">
        <v>461000120</v>
      </c>
      <c r="P34" s="7"/>
      <c r="Q34" s="19">
        <f t="shared" si="1"/>
        <v>3321226</v>
      </c>
    </row>
    <row r="35" spans="1:17" ht="21" x14ac:dyDescent="0.55000000000000004">
      <c r="A35" s="8" t="s">
        <v>56</v>
      </c>
      <c r="B35" s="7"/>
      <c r="C35" s="6">
        <v>0</v>
      </c>
      <c r="D35" s="7"/>
      <c r="E35" s="6">
        <v>0</v>
      </c>
      <c r="F35" s="7"/>
      <c r="G35" s="6">
        <v>0</v>
      </c>
      <c r="H35" s="7"/>
      <c r="I35" s="19">
        <f t="shared" si="0"/>
        <v>0</v>
      </c>
      <c r="J35" s="7"/>
      <c r="K35" s="6">
        <v>202</v>
      </c>
      <c r="L35" s="7"/>
      <c r="M35" s="6">
        <v>203990233</v>
      </c>
      <c r="N35" s="7"/>
      <c r="O35" s="6">
        <v>203990211</v>
      </c>
      <c r="P35" s="7"/>
      <c r="Q35" s="19">
        <f t="shared" si="1"/>
        <v>22</v>
      </c>
    </row>
    <row r="36" spans="1:17" ht="21" x14ac:dyDescent="0.55000000000000004">
      <c r="A36" s="8" t="s">
        <v>46</v>
      </c>
      <c r="B36" s="7"/>
      <c r="C36" s="6">
        <v>0</v>
      </c>
      <c r="D36" s="7"/>
      <c r="E36" s="6">
        <v>0</v>
      </c>
      <c r="F36" s="7"/>
      <c r="G36" s="6">
        <v>0</v>
      </c>
      <c r="H36" s="7"/>
      <c r="I36" s="19">
        <f t="shared" si="0"/>
        <v>0</v>
      </c>
      <c r="J36" s="7"/>
      <c r="K36" s="6">
        <v>35</v>
      </c>
      <c r="L36" s="7"/>
      <c r="M36" s="6">
        <v>50160660</v>
      </c>
      <c r="N36" s="7"/>
      <c r="O36" s="6">
        <v>46136966</v>
      </c>
      <c r="P36" s="7"/>
      <c r="Q36" s="19">
        <f t="shared" si="1"/>
        <v>4023694</v>
      </c>
    </row>
    <row r="37" spans="1:17" ht="21" x14ac:dyDescent="0.55000000000000004">
      <c r="A37" s="8" t="s">
        <v>47</v>
      </c>
      <c r="B37" s="7"/>
      <c r="C37" s="6">
        <v>0</v>
      </c>
      <c r="D37" s="7"/>
      <c r="E37" s="6">
        <v>0</v>
      </c>
      <c r="F37" s="7"/>
      <c r="G37" s="6">
        <v>0</v>
      </c>
      <c r="H37" s="7"/>
      <c r="I37" s="19">
        <f t="shared" si="0"/>
        <v>0</v>
      </c>
      <c r="J37" s="7"/>
      <c r="K37" s="6">
        <v>100</v>
      </c>
      <c r="L37" s="7"/>
      <c r="M37" s="6">
        <v>382093886</v>
      </c>
      <c r="N37" s="7"/>
      <c r="O37" s="6">
        <v>322643149</v>
      </c>
      <c r="P37" s="7"/>
      <c r="Q37" s="19">
        <f t="shared" si="1"/>
        <v>59450737</v>
      </c>
    </row>
    <row r="38" spans="1:17" ht="21" x14ac:dyDescent="0.55000000000000004">
      <c r="A38" s="8" t="s">
        <v>48</v>
      </c>
      <c r="B38" s="7"/>
      <c r="C38" s="6">
        <v>0</v>
      </c>
      <c r="D38" s="7"/>
      <c r="E38" s="6">
        <v>0</v>
      </c>
      <c r="F38" s="7"/>
      <c r="G38" s="6">
        <v>0</v>
      </c>
      <c r="H38" s="7"/>
      <c r="I38" s="19">
        <f t="shared" si="0"/>
        <v>0</v>
      </c>
      <c r="J38" s="7"/>
      <c r="K38" s="6">
        <v>62</v>
      </c>
      <c r="L38" s="7"/>
      <c r="M38" s="6">
        <v>113548620</v>
      </c>
      <c r="N38" s="7"/>
      <c r="O38" s="6">
        <v>104734066</v>
      </c>
      <c r="P38" s="7"/>
      <c r="Q38" s="19">
        <f t="shared" si="1"/>
        <v>8814554</v>
      </c>
    </row>
    <row r="39" spans="1:17" ht="21" x14ac:dyDescent="0.55000000000000004">
      <c r="A39" s="8" t="s">
        <v>57</v>
      </c>
      <c r="B39" s="7"/>
      <c r="C39" s="6">
        <v>0</v>
      </c>
      <c r="D39" s="7"/>
      <c r="E39" s="6">
        <v>0</v>
      </c>
      <c r="F39" s="7"/>
      <c r="G39" s="6">
        <v>0</v>
      </c>
      <c r="H39" s="7"/>
      <c r="I39" s="19">
        <f t="shared" si="0"/>
        <v>0</v>
      </c>
      <c r="J39" s="7"/>
      <c r="K39" s="6">
        <v>3</v>
      </c>
      <c r="L39" s="7"/>
      <c r="M39" s="6">
        <v>2999565</v>
      </c>
      <c r="N39" s="7"/>
      <c r="O39" s="6">
        <v>2999565</v>
      </c>
      <c r="P39" s="7"/>
      <c r="Q39" s="19">
        <f t="shared" si="1"/>
        <v>0</v>
      </c>
    </row>
    <row r="40" spans="1:17" ht="21" x14ac:dyDescent="0.55000000000000004">
      <c r="A40" s="8" t="s">
        <v>51</v>
      </c>
      <c r="B40" s="7"/>
      <c r="C40" s="6">
        <v>15</v>
      </c>
      <c r="D40" s="7"/>
      <c r="E40" s="6">
        <v>14994833</v>
      </c>
      <c r="F40" s="7"/>
      <c r="G40" s="6">
        <v>14846648</v>
      </c>
      <c r="H40" s="7"/>
      <c r="I40" s="19">
        <f t="shared" si="0"/>
        <v>148185</v>
      </c>
      <c r="J40" s="7"/>
      <c r="K40" s="6">
        <v>25</v>
      </c>
      <c r="L40" s="7"/>
      <c r="M40" s="6">
        <v>24991387</v>
      </c>
      <c r="N40" s="7"/>
      <c r="O40" s="6">
        <v>24744413</v>
      </c>
      <c r="P40" s="7"/>
      <c r="Q40" s="19">
        <f t="shared" si="1"/>
        <v>246974</v>
      </c>
    </row>
    <row r="41" spans="1:17" ht="21" x14ac:dyDescent="0.55000000000000004">
      <c r="A41" s="8" t="s">
        <v>60</v>
      </c>
      <c r="B41" s="7"/>
      <c r="C41" s="6">
        <v>6</v>
      </c>
      <c r="D41" s="7"/>
      <c r="E41" s="6">
        <v>5995650</v>
      </c>
      <c r="F41" s="7"/>
      <c r="G41" s="6">
        <v>5999980</v>
      </c>
      <c r="H41" s="7"/>
      <c r="I41" s="19">
        <f t="shared" si="0"/>
        <v>-4330</v>
      </c>
      <c r="J41" s="7"/>
      <c r="K41" s="6">
        <v>6</v>
      </c>
      <c r="L41" s="7"/>
      <c r="M41" s="6">
        <v>5995650</v>
      </c>
      <c r="N41" s="7"/>
      <c r="O41" s="6">
        <v>5999980</v>
      </c>
      <c r="P41" s="7"/>
      <c r="Q41" s="19">
        <f t="shared" si="1"/>
        <v>-4330</v>
      </c>
    </row>
    <row r="42" spans="1:17" ht="21.75" thickBot="1" x14ac:dyDescent="0.5">
      <c r="A42" s="26" t="s">
        <v>122</v>
      </c>
      <c r="B42" s="7"/>
      <c r="C42" s="19">
        <v>0</v>
      </c>
      <c r="D42" s="19"/>
      <c r="E42" s="19">
        <v>0</v>
      </c>
      <c r="F42" s="19"/>
      <c r="G42" s="19">
        <v>0</v>
      </c>
      <c r="H42" s="19"/>
      <c r="I42" s="19">
        <f t="shared" si="0"/>
        <v>0</v>
      </c>
      <c r="J42" s="7"/>
      <c r="K42" s="6">
        <v>0</v>
      </c>
      <c r="L42" s="7"/>
      <c r="M42" s="19">
        <v>0</v>
      </c>
      <c r="N42" s="19"/>
      <c r="O42" s="19">
        <v>0</v>
      </c>
      <c r="P42" s="19"/>
      <c r="Q42" s="19">
        <v>28534176</v>
      </c>
    </row>
    <row r="43" spans="1:17" ht="24.75" thickBot="1" x14ac:dyDescent="0.6">
      <c r="A43" s="8" t="s">
        <v>40</v>
      </c>
      <c r="B43" s="7"/>
      <c r="C43" s="7" t="s">
        <v>40</v>
      </c>
      <c r="D43" s="7"/>
      <c r="E43" s="10">
        <f>SUM(E8:E42)</f>
        <v>373615103264683</v>
      </c>
      <c r="F43" s="7"/>
      <c r="G43" s="10">
        <f>SUM(G8:G42)</f>
        <v>367155242860079</v>
      </c>
      <c r="H43" s="7"/>
      <c r="I43" s="10">
        <f>SUM(I8:I42)</f>
        <v>6459860404604</v>
      </c>
      <c r="J43" s="7"/>
      <c r="K43" s="7" t="s">
        <v>40</v>
      </c>
      <c r="L43" s="7"/>
      <c r="M43" s="10">
        <f>SUM(M8:M42)</f>
        <v>2366877931941340</v>
      </c>
      <c r="N43" s="7"/>
      <c r="O43" s="10">
        <f>SUM(O8:O42)</f>
        <v>2342077137563116</v>
      </c>
      <c r="P43" s="7"/>
      <c r="Q43" s="10">
        <f>SUM(Q8:Q42)</f>
        <v>24800822912400</v>
      </c>
    </row>
    <row r="44" spans="1:17" ht="19.5" thickTop="1" x14ac:dyDescent="0.45">
      <c r="G44" s="52"/>
    </row>
    <row r="45" spans="1:17" x14ac:dyDescent="0.45">
      <c r="I45" s="52"/>
      <c r="Q45" s="52"/>
    </row>
    <row r="46" spans="1:17" x14ac:dyDescent="0.45">
      <c r="Q46" s="52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topLeftCell="A29" workbookViewId="0">
      <selection activeCell="I50" sqref="I50:Q50"/>
    </sheetView>
  </sheetViews>
  <sheetFormatPr defaultRowHeight="18.75" x14ac:dyDescent="0.45"/>
  <cols>
    <col min="1" max="1" width="34.7109375" style="7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.8554687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</row>
    <row r="4" spans="1:17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6" spans="1:17" ht="27" thickBot="1" x14ac:dyDescent="0.5">
      <c r="A6" s="57" t="s">
        <v>3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124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7" thickBot="1" x14ac:dyDescent="0.5">
      <c r="A7" s="57" t="s">
        <v>3</v>
      </c>
      <c r="C7" s="57" t="s">
        <v>7</v>
      </c>
      <c r="E7" s="57" t="s">
        <v>92</v>
      </c>
      <c r="G7" s="57" t="s">
        <v>93</v>
      </c>
      <c r="I7" s="57" t="s">
        <v>94</v>
      </c>
      <c r="K7" s="57" t="s">
        <v>7</v>
      </c>
      <c r="M7" s="57" t="s">
        <v>92</v>
      </c>
      <c r="O7" s="57" t="s">
        <v>93</v>
      </c>
      <c r="Q7" s="57" t="s">
        <v>94</v>
      </c>
    </row>
    <row r="8" spans="1:17" ht="21" x14ac:dyDescent="0.55000000000000004">
      <c r="A8" s="56" t="s">
        <v>16</v>
      </c>
      <c r="C8" s="6">
        <v>56731119</v>
      </c>
      <c r="D8" s="7"/>
      <c r="E8" s="19">
        <v>4470339481944</v>
      </c>
      <c r="F8" s="7"/>
      <c r="G8" s="19">
        <v>4665106625727</v>
      </c>
      <c r="H8" s="7"/>
      <c r="I8" s="19">
        <f>E8-G8</f>
        <v>-194767143783</v>
      </c>
      <c r="J8" s="7"/>
      <c r="K8" s="6">
        <v>56731119</v>
      </c>
      <c r="L8" s="7"/>
      <c r="M8" s="6">
        <v>4470339481944</v>
      </c>
      <c r="N8" s="7"/>
      <c r="O8" s="6">
        <v>4897774978985</v>
      </c>
      <c r="P8" s="7"/>
      <c r="Q8" s="19">
        <f>M8-O8</f>
        <v>-427435497041</v>
      </c>
    </row>
    <row r="9" spans="1:17" ht="21" x14ac:dyDescent="0.55000000000000004">
      <c r="A9" s="56" t="s">
        <v>35</v>
      </c>
      <c r="C9" s="6">
        <v>84297577</v>
      </c>
      <c r="D9" s="7"/>
      <c r="E9" s="19">
        <v>813420530346</v>
      </c>
      <c r="F9" s="7"/>
      <c r="G9" s="19">
        <v>804037419746</v>
      </c>
      <c r="H9" s="7"/>
      <c r="I9" s="19">
        <f t="shared" ref="I9:I47" si="0">E9-G9</f>
        <v>9383110600</v>
      </c>
      <c r="J9" s="7"/>
      <c r="K9" s="6">
        <v>84297577</v>
      </c>
      <c r="L9" s="7"/>
      <c r="M9" s="6">
        <v>813420530346</v>
      </c>
      <c r="N9" s="7"/>
      <c r="O9" s="6">
        <v>886774159864</v>
      </c>
      <c r="P9" s="7"/>
      <c r="Q9" s="19">
        <f t="shared" ref="Q9:Q47" si="1">M9-O9</f>
        <v>-73353629518</v>
      </c>
    </row>
    <row r="10" spans="1:17" ht="21" x14ac:dyDescent="0.55000000000000004">
      <c r="A10" s="56" t="s">
        <v>20</v>
      </c>
      <c r="C10" s="6">
        <v>64952196</v>
      </c>
      <c r="D10" s="7"/>
      <c r="E10" s="19">
        <v>1767012134212</v>
      </c>
      <c r="F10" s="7"/>
      <c r="G10" s="19">
        <v>1764260307128</v>
      </c>
      <c r="H10" s="7"/>
      <c r="I10" s="19">
        <f t="shared" si="0"/>
        <v>2751827084</v>
      </c>
      <c r="J10" s="7"/>
      <c r="K10" s="6">
        <v>64952196</v>
      </c>
      <c r="L10" s="7"/>
      <c r="M10" s="6">
        <v>1767012134212</v>
      </c>
      <c r="N10" s="7"/>
      <c r="O10" s="6">
        <v>1763636919853</v>
      </c>
      <c r="P10" s="7"/>
      <c r="Q10" s="19">
        <f t="shared" si="1"/>
        <v>3375214359</v>
      </c>
    </row>
    <row r="11" spans="1:17" ht="21" x14ac:dyDescent="0.55000000000000004">
      <c r="A11" s="56" t="s">
        <v>25</v>
      </c>
      <c r="C11" s="6">
        <v>25800000</v>
      </c>
      <c r="D11" s="7"/>
      <c r="E11" s="19">
        <v>400165184655</v>
      </c>
      <c r="F11" s="7"/>
      <c r="G11" s="19">
        <v>389152647026</v>
      </c>
      <c r="H11" s="7"/>
      <c r="I11" s="19">
        <f t="shared" si="0"/>
        <v>11012537629</v>
      </c>
      <c r="J11" s="7"/>
      <c r="K11" s="6">
        <v>25800000</v>
      </c>
      <c r="L11" s="7"/>
      <c r="M11" s="6">
        <v>400165184655</v>
      </c>
      <c r="N11" s="7"/>
      <c r="O11" s="6">
        <v>388882730412</v>
      </c>
      <c r="P11" s="7"/>
      <c r="Q11" s="19">
        <f t="shared" si="1"/>
        <v>11282454243</v>
      </c>
    </row>
    <row r="12" spans="1:17" ht="21" x14ac:dyDescent="0.55000000000000004">
      <c r="A12" s="56" t="s">
        <v>28</v>
      </c>
      <c r="C12" s="6">
        <v>114034661</v>
      </c>
      <c r="D12" s="7"/>
      <c r="E12" s="19">
        <v>2197994645248</v>
      </c>
      <c r="F12" s="7"/>
      <c r="G12" s="19">
        <v>2197994645248</v>
      </c>
      <c r="H12" s="7"/>
      <c r="I12" s="19">
        <f t="shared" si="0"/>
        <v>0</v>
      </c>
      <c r="J12" s="7"/>
      <c r="K12" s="6">
        <v>114034661</v>
      </c>
      <c r="L12" s="7"/>
      <c r="M12" s="6">
        <v>2197994645248</v>
      </c>
      <c r="N12" s="7"/>
      <c r="O12" s="6">
        <v>2284922486042</v>
      </c>
      <c r="P12" s="7"/>
      <c r="Q12" s="19">
        <f t="shared" si="1"/>
        <v>-86927840794</v>
      </c>
    </row>
    <row r="13" spans="1:17" ht="21" x14ac:dyDescent="0.55000000000000004">
      <c r="A13" s="56" t="s">
        <v>22</v>
      </c>
      <c r="C13" s="6">
        <v>167771712</v>
      </c>
      <c r="D13" s="7"/>
      <c r="E13" s="19">
        <v>783066083885</v>
      </c>
      <c r="F13" s="7"/>
      <c r="G13" s="19">
        <v>782898439679</v>
      </c>
      <c r="H13" s="7"/>
      <c r="I13" s="19">
        <f t="shared" si="0"/>
        <v>167644206</v>
      </c>
      <c r="J13" s="7"/>
      <c r="K13" s="6">
        <v>167771712</v>
      </c>
      <c r="L13" s="7"/>
      <c r="M13" s="6">
        <v>783066083885</v>
      </c>
      <c r="N13" s="7"/>
      <c r="O13" s="6">
        <v>1497447822248</v>
      </c>
      <c r="P13" s="7"/>
      <c r="Q13" s="19">
        <f t="shared" si="1"/>
        <v>-714381738363</v>
      </c>
    </row>
    <row r="14" spans="1:17" ht="21" x14ac:dyDescent="0.55000000000000004">
      <c r="A14" s="56" t="s">
        <v>24</v>
      </c>
      <c r="C14" s="6">
        <v>91482301</v>
      </c>
      <c r="D14" s="7"/>
      <c r="E14" s="19">
        <v>927837359900</v>
      </c>
      <c r="F14" s="7"/>
      <c r="G14" s="19">
        <v>882240222187</v>
      </c>
      <c r="H14" s="7"/>
      <c r="I14" s="19">
        <f t="shared" si="0"/>
        <v>45597137713</v>
      </c>
      <c r="J14" s="7"/>
      <c r="K14" s="6">
        <v>91482301</v>
      </c>
      <c r="L14" s="7"/>
      <c r="M14" s="6">
        <v>927837359900</v>
      </c>
      <c r="N14" s="7"/>
      <c r="O14" s="6">
        <v>998288854814</v>
      </c>
      <c r="P14" s="7"/>
      <c r="Q14" s="19">
        <f t="shared" si="1"/>
        <v>-70451494914</v>
      </c>
    </row>
    <row r="15" spans="1:17" ht="21" x14ac:dyDescent="0.55000000000000004">
      <c r="A15" s="56" t="s">
        <v>29</v>
      </c>
      <c r="C15" s="6">
        <v>97162981</v>
      </c>
      <c r="D15" s="7"/>
      <c r="E15" s="19">
        <v>1354086253112</v>
      </c>
      <c r="F15" s="7"/>
      <c r="G15" s="19">
        <v>1259676707796</v>
      </c>
      <c r="H15" s="7"/>
      <c r="I15" s="19">
        <f t="shared" si="0"/>
        <v>94409545316</v>
      </c>
      <c r="J15" s="7"/>
      <c r="K15" s="6">
        <v>97162981</v>
      </c>
      <c r="L15" s="7"/>
      <c r="M15" s="6">
        <v>1354086253112</v>
      </c>
      <c r="N15" s="7"/>
      <c r="O15" s="6">
        <v>1474259311099</v>
      </c>
      <c r="P15" s="7"/>
      <c r="Q15" s="19">
        <f t="shared" si="1"/>
        <v>-120173057987</v>
      </c>
    </row>
    <row r="16" spans="1:17" ht="21" x14ac:dyDescent="0.55000000000000004">
      <c r="A16" s="56" t="s">
        <v>37</v>
      </c>
      <c r="C16" s="6">
        <v>373954</v>
      </c>
      <c r="D16" s="7"/>
      <c r="E16" s="19">
        <v>37397310722</v>
      </c>
      <c r="F16" s="7"/>
      <c r="G16" s="19">
        <v>36352494710</v>
      </c>
      <c r="H16" s="7"/>
      <c r="I16" s="19">
        <f t="shared" si="0"/>
        <v>1044816012</v>
      </c>
      <c r="J16" s="7"/>
      <c r="K16" s="6">
        <v>373954</v>
      </c>
      <c r="L16" s="7"/>
      <c r="M16" s="6">
        <v>37397310722</v>
      </c>
      <c r="N16" s="7"/>
      <c r="O16" s="6">
        <v>34027820822</v>
      </c>
      <c r="P16" s="7"/>
      <c r="Q16" s="19">
        <f t="shared" si="1"/>
        <v>3369489900</v>
      </c>
    </row>
    <row r="17" spans="1:17" ht="21" x14ac:dyDescent="0.55000000000000004">
      <c r="A17" s="56" t="s">
        <v>21</v>
      </c>
      <c r="C17" s="6">
        <v>30451000</v>
      </c>
      <c r="D17" s="7"/>
      <c r="E17" s="19">
        <v>3818243139459</v>
      </c>
      <c r="F17" s="7"/>
      <c r="G17" s="19">
        <v>3857841349298</v>
      </c>
      <c r="H17" s="7"/>
      <c r="I17" s="19">
        <f t="shared" si="0"/>
        <v>-39598209839</v>
      </c>
      <c r="J17" s="7"/>
      <c r="K17" s="6">
        <v>30451000</v>
      </c>
      <c r="L17" s="7"/>
      <c r="M17" s="6">
        <v>3818243139459</v>
      </c>
      <c r="N17" s="7"/>
      <c r="O17" s="6">
        <v>3818634482818</v>
      </c>
      <c r="P17" s="7"/>
      <c r="Q17" s="19">
        <f t="shared" si="1"/>
        <v>-391343359</v>
      </c>
    </row>
    <row r="18" spans="1:17" ht="21" x14ac:dyDescent="0.55000000000000004">
      <c r="A18" s="56" t="s">
        <v>38</v>
      </c>
      <c r="C18" s="6">
        <v>1069137118</v>
      </c>
      <c r="D18" s="7"/>
      <c r="E18" s="19">
        <v>6441997179955</v>
      </c>
      <c r="F18" s="7"/>
      <c r="G18" s="19">
        <v>6580856463950</v>
      </c>
      <c r="H18" s="7"/>
      <c r="I18" s="19">
        <f t="shared" si="0"/>
        <v>-138859283995</v>
      </c>
      <c r="J18" s="7"/>
      <c r="K18" s="6">
        <v>1069137118</v>
      </c>
      <c r="L18" s="7"/>
      <c r="M18" s="6">
        <v>6441997179955</v>
      </c>
      <c r="N18" s="7"/>
      <c r="O18" s="6">
        <v>6949239274215</v>
      </c>
      <c r="P18" s="7"/>
      <c r="Q18" s="19">
        <f t="shared" si="1"/>
        <v>-507242094260</v>
      </c>
    </row>
    <row r="19" spans="1:17" ht="21" x14ac:dyDescent="0.55000000000000004">
      <c r="A19" s="56" t="s">
        <v>15</v>
      </c>
      <c r="C19" s="6">
        <v>57292349</v>
      </c>
      <c r="D19" s="7"/>
      <c r="E19" s="19">
        <v>30519645083261</v>
      </c>
      <c r="F19" s="7"/>
      <c r="G19" s="19">
        <v>29786679789333</v>
      </c>
      <c r="H19" s="7"/>
      <c r="I19" s="19">
        <f t="shared" si="0"/>
        <v>732965293928</v>
      </c>
      <c r="J19" s="7"/>
      <c r="K19" s="6">
        <v>57292349</v>
      </c>
      <c r="L19" s="7"/>
      <c r="M19" s="6">
        <v>30519645083261</v>
      </c>
      <c r="N19" s="7"/>
      <c r="O19" s="6">
        <v>30536498868368</v>
      </c>
      <c r="P19" s="7"/>
      <c r="Q19" s="19">
        <f t="shared" si="1"/>
        <v>-16853785107</v>
      </c>
    </row>
    <row r="20" spans="1:17" ht="21" x14ac:dyDescent="0.55000000000000004">
      <c r="A20" s="56" t="s">
        <v>17</v>
      </c>
      <c r="C20" s="6">
        <v>821381878</v>
      </c>
      <c r="D20" s="7"/>
      <c r="E20" s="19">
        <v>2249696657725</v>
      </c>
      <c r="F20" s="7"/>
      <c r="G20" s="19">
        <v>2167476855929</v>
      </c>
      <c r="H20" s="7"/>
      <c r="I20" s="19">
        <f t="shared" si="0"/>
        <v>82219801796</v>
      </c>
      <c r="J20" s="7"/>
      <c r="K20" s="6">
        <v>821381878</v>
      </c>
      <c r="L20" s="7"/>
      <c r="M20" s="6">
        <v>2249696657725</v>
      </c>
      <c r="N20" s="7"/>
      <c r="O20" s="6">
        <v>2202508956117</v>
      </c>
      <c r="P20" s="7"/>
      <c r="Q20" s="19">
        <f t="shared" si="1"/>
        <v>47187701608</v>
      </c>
    </row>
    <row r="21" spans="1:17" ht="21" x14ac:dyDescent="0.55000000000000004">
      <c r="A21" s="56" t="s">
        <v>18</v>
      </c>
      <c r="C21" s="6">
        <v>3800000</v>
      </c>
      <c r="D21" s="7"/>
      <c r="E21" s="19">
        <v>310478468831</v>
      </c>
      <c r="F21" s="7"/>
      <c r="G21" s="19">
        <v>301935420242</v>
      </c>
      <c r="H21" s="7"/>
      <c r="I21" s="19">
        <f t="shared" si="0"/>
        <v>8543048589</v>
      </c>
      <c r="J21" s="7"/>
      <c r="K21" s="6">
        <v>3800000</v>
      </c>
      <c r="L21" s="7"/>
      <c r="M21" s="6">
        <v>310478468831</v>
      </c>
      <c r="N21" s="7"/>
      <c r="O21" s="6">
        <v>301676735412</v>
      </c>
      <c r="P21" s="7"/>
      <c r="Q21" s="19">
        <f t="shared" si="1"/>
        <v>8801733419</v>
      </c>
    </row>
    <row r="22" spans="1:17" ht="21" x14ac:dyDescent="0.55000000000000004">
      <c r="A22" s="56" t="s">
        <v>30</v>
      </c>
      <c r="C22" s="6">
        <v>60622802</v>
      </c>
      <c r="D22" s="7"/>
      <c r="E22" s="19">
        <v>626670525941</v>
      </c>
      <c r="F22" s="7"/>
      <c r="G22" s="19">
        <v>607743115890</v>
      </c>
      <c r="H22" s="7"/>
      <c r="I22" s="19">
        <f t="shared" si="0"/>
        <v>18927410051</v>
      </c>
      <c r="J22" s="7"/>
      <c r="K22" s="6">
        <v>60622802</v>
      </c>
      <c r="L22" s="7"/>
      <c r="M22" s="6">
        <v>626670525941</v>
      </c>
      <c r="N22" s="7"/>
      <c r="O22" s="6">
        <v>685991866000</v>
      </c>
      <c r="P22" s="7"/>
      <c r="Q22" s="19">
        <f t="shared" si="1"/>
        <v>-59321340059</v>
      </c>
    </row>
    <row r="23" spans="1:17" ht="21" x14ac:dyDescent="0.55000000000000004">
      <c r="A23" s="56" t="s">
        <v>27</v>
      </c>
      <c r="C23" s="6">
        <v>155396137</v>
      </c>
      <c r="D23" s="7"/>
      <c r="E23" s="19">
        <v>4187416568879</v>
      </c>
      <c r="F23" s="7"/>
      <c r="G23" s="19">
        <v>4501241856480</v>
      </c>
      <c r="H23" s="7"/>
      <c r="I23" s="19">
        <f t="shared" si="0"/>
        <v>-313825287601</v>
      </c>
      <c r="J23" s="7"/>
      <c r="K23" s="6">
        <v>155396137</v>
      </c>
      <c r="L23" s="7"/>
      <c r="M23" s="6">
        <v>4187416568879</v>
      </c>
      <c r="N23" s="7"/>
      <c r="O23" s="6">
        <v>5177707362662</v>
      </c>
      <c r="P23" s="7"/>
      <c r="Q23" s="19">
        <f t="shared" si="1"/>
        <v>-990290793783</v>
      </c>
    </row>
    <row r="24" spans="1:17" ht="21" x14ac:dyDescent="0.55000000000000004">
      <c r="A24" s="56" t="s">
        <v>26</v>
      </c>
      <c r="C24" s="6">
        <v>111309742</v>
      </c>
      <c r="D24" s="7"/>
      <c r="E24" s="19">
        <v>2530166274460</v>
      </c>
      <c r="F24" s="7"/>
      <c r="G24" s="19">
        <v>2380639770558</v>
      </c>
      <c r="H24" s="7"/>
      <c r="I24" s="19">
        <f t="shared" si="0"/>
        <v>149526503902</v>
      </c>
      <c r="J24" s="7"/>
      <c r="K24" s="6">
        <v>111309742</v>
      </c>
      <c r="L24" s="7"/>
      <c r="M24" s="6">
        <v>2530166274460</v>
      </c>
      <c r="N24" s="7"/>
      <c r="O24" s="6">
        <v>2589950517029</v>
      </c>
      <c r="P24" s="7"/>
      <c r="Q24" s="19">
        <f t="shared" si="1"/>
        <v>-59784242569</v>
      </c>
    </row>
    <row r="25" spans="1:17" ht="21" x14ac:dyDescent="0.55000000000000004">
      <c r="A25" s="56" t="s">
        <v>32</v>
      </c>
      <c r="C25" s="6">
        <v>8300000</v>
      </c>
      <c r="D25" s="7"/>
      <c r="E25" s="19">
        <v>349823854868</v>
      </c>
      <c r="F25" s="7"/>
      <c r="G25" s="19">
        <v>340728057050</v>
      </c>
      <c r="H25" s="7"/>
      <c r="I25" s="19">
        <f t="shared" si="0"/>
        <v>9095797818</v>
      </c>
      <c r="J25" s="7"/>
      <c r="K25" s="6">
        <v>8300000</v>
      </c>
      <c r="L25" s="7"/>
      <c r="M25" s="6">
        <v>349823854868</v>
      </c>
      <c r="N25" s="7"/>
      <c r="O25" s="6">
        <v>282494671414</v>
      </c>
      <c r="P25" s="7"/>
      <c r="Q25" s="19">
        <f t="shared" si="1"/>
        <v>67329183454</v>
      </c>
    </row>
    <row r="26" spans="1:17" ht="21" x14ac:dyDescent="0.55000000000000004">
      <c r="A26" s="56" t="s">
        <v>34</v>
      </c>
      <c r="C26" s="6">
        <v>965202884</v>
      </c>
      <c r="D26" s="7"/>
      <c r="E26" s="19">
        <v>13634702915497</v>
      </c>
      <c r="F26" s="7"/>
      <c r="G26" s="19">
        <v>13634702915497</v>
      </c>
      <c r="H26" s="7"/>
      <c r="I26" s="19">
        <f t="shared" si="0"/>
        <v>0</v>
      </c>
      <c r="J26" s="7"/>
      <c r="K26" s="6">
        <v>965202884</v>
      </c>
      <c r="L26" s="7"/>
      <c r="M26" s="6">
        <v>13634702915497</v>
      </c>
      <c r="N26" s="7"/>
      <c r="O26" s="6">
        <v>12191494402315</v>
      </c>
      <c r="P26" s="7"/>
      <c r="Q26" s="19">
        <f t="shared" si="1"/>
        <v>1443208513182</v>
      </c>
    </row>
    <row r="27" spans="1:17" ht="21" x14ac:dyDescent="0.55000000000000004">
      <c r="A27" s="56" t="s">
        <v>31</v>
      </c>
      <c r="C27" s="6">
        <v>2290000</v>
      </c>
      <c r="D27" s="7"/>
      <c r="E27" s="19">
        <v>54131661586</v>
      </c>
      <c r="F27" s="7"/>
      <c r="G27" s="19">
        <v>52721164495</v>
      </c>
      <c r="H27" s="7"/>
      <c r="I27" s="19">
        <f t="shared" si="0"/>
        <v>1410497091</v>
      </c>
      <c r="J27" s="7"/>
      <c r="K27" s="6">
        <v>2290000</v>
      </c>
      <c r="L27" s="7"/>
      <c r="M27" s="6">
        <v>54131661586</v>
      </c>
      <c r="N27" s="7"/>
      <c r="O27" s="6">
        <v>45516458966</v>
      </c>
      <c r="P27" s="7"/>
      <c r="Q27" s="19">
        <f t="shared" si="1"/>
        <v>8615202620</v>
      </c>
    </row>
    <row r="28" spans="1:17" ht="21" x14ac:dyDescent="0.55000000000000004">
      <c r="A28" s="56" t="s">
        <v>36</v>
      </c>
      <c r="C28" s="6">
        <v>84838853</v>
      </c>
      <c r="D28" s="7"/>
      <c r="E28" s="19">
        <v>414672814102</v>
      </c>
      <c r="F28" s="7"/>
      <c r="G28" s="19">
        <v>428919242071</v>
      </c>
      <c r="H28" s="7"/>
      <c r="I28" s="19">
        <f t="shared" si="0"/>
        <v>-14246427969</v>
      </c>
      <c r="J28" s="7"/>
      <c r="K28" s="6">
        <v>84838853</v>
      </c>
      <c r="L28" s="7"/>
      <c r="M28" s="6">
        <v>414672814102</v>
      </c>
      <c r="N28" s="7"/>
      <c r="O28" s="6">
        <v>302317562564</v>
      </c>
      <c r="P28" s="7"/>
      <c r="Q28" s="19">
        <f t="shared" si="1"/>
        <v>112355251538</v>
      </c>
    </row>
    <row r="29" spans="1:17" ht="21" x14ac:dyDescent="0.55000000000000004">
      <c r="A29" s="56" t="s">
        <v>23</v>
      </c>
      <c r="C29" s="6">
        <v>151854870</v>
      </c>
      <c r="D29" s="7"/>
      <c r="E29" s="19">
        <v>2569297922088</v>
      </c>
      <c r="F29" s="7"/>
      <c r="G29" s="19">
        <v>2722641485499</v>
      </c>
      <c r="H29" s="7"/>
      <c r="I29" s="19">
        <f t="shared" si="0"/>
        <v>-153343563411</v>
      </c>
      <c r="J29" s="7"/>
      <c r="K29" s="6">
        <v>151854870</v>
      </c>
      <c r="L29" s="7"/>
      <c r="M29" s="6">
        <v>2569297922088</v>
      </c>
      <c r="N29" s="7"/>
      <c r="O29" s="6">
        <v>2433568343621</v>
      </c>
      <c r="P29" s="7"/>
      <c r="Q29" s="19">
        <f t="shared" si="1"/>
        <v>135729578467</v>
      </c>
    </row>
    <row r="30" spans="1:17" ht="21" x14ac:dyDescent="0.55000000000000004">
      <c r="A30" s="56" t="s">
        <v>19</v>
      </c>
      <c r="C30" s="6">
        <v>64799700</v>
      </c>
      <c r="D30" s="7"/>
      <c r="E30" s="19">
        <v>1528536105291</v>
      </c>
      <c r="F30" s="7"/>
      <c r="G30" s="19">
        <v>1610780147094</v>
      </c>
      <c r="H30" s="7"/>
      <c r="I30" s="19">
        <f t="shared" si="0"/>
        <v>-82244041803</v>
      </c>
      <c r="J30" s="7"/>
      <c r="K30" s="6">
        <v>64799700</v>
      </c>
      <c r="L30" s="7"/>
      <c r="M30" s="6">
        <v>1528536105291</v>
      </c>
      <c r="N30" s="7"/>
      <c r="O30" s="6">
        <v>1718276520969</v>
      </c>
      <c r="P30" s="7"/>
      <c r="Q30" s="19">
        <f t="shared" si="1"/>
        <v>-189740415678</v>
      </c>
    </row>
    <row r="31" spans="1:17" ht="21" x14ac:dyDescent="0.55000000000000004">
      <c r="A31" s="56" t="s">
        <v>51</v>
      </c>
      <c r="C31" s="6">
        <v>9310</v>
      </c>
      <c r="D31" s="7"/>
      <c r="E31" s="19">
        <v>9306788319</v>
      </c>
      <c r="F31" s="7"/>
      <c r="G31" s="19">
        <v>9214818856</v>
      </c>
      <c r="H31" s="7"/>
      <c r="I31" s="19">
        <f t="shared" si="0"/>
        <v>91969463</v>
      </c>
      <c r="J31" s="7"/>
      <c r="K31" s="6">
        <v>9310</v>
      </c>
      <c r="L31" s="7"/>
      <c r="M31" s="6">
        <v>9306788319</v>
      </c>
      <c r="N31" s="7"/>
      <c r="O31" s="6">
        <v>9214818856</v>
      </c>
      <c r="P31" s="7"/>
      <c r="Q31" s="19">
        <f t="shared" si="1"/>
        <v>91969463</v>
      </c>
    </row>
    <row r="32" spans="1:17" ht="21" x14ac:dyDescent="0.55000000000000004">
      <c r="A32" s="56" t="s">
        <v>52</v>
      </c>
      <c r="C32" s="6">
        <v>20000</v>
      </c>
      <c r="D32" s="7"/>
      <c r="E32" s="19">
        <v>18397332000</v>
      </c>
      <c r="F32" s="7"/>
      <c r="G32" s="19">
        <v>18397332000</v>
      </c>
      <c r="H32" s="7"/>
      <c r="I32" s="19">
        <f t="shared" si="0"/>
        <v>0</v>
      </c>
      <c r="J32" s="7"/>
      <c r="K32" s="6">
        <v>20000</v>
      </c>
      <c r="L32" s="7"/>
      <c r="M32" s="6">
        <v>18397332000</v>
      </c>
      <c r="N32" s="7"/>
      <c r="O32" s="6">
        <v>18397332000</v>
      </c>
      <c r="P32" s="7"/>
      <c r="Q32" s="19">
        <f t="shared" si="1"/>
        <v>0</v>
      </c>
    </row>
    <row r="33" spans="1:17" ht="21" x14ac:dyDescent="0.55000000000000004">
      <c r="A33" s="56" t="s">
        <v>53</v>
      </c>
      <c r="C33" s="6">
        <v>5000</v>
      </c>
      <c r="D33" s="7"/>
      <c r="E33" s="19">
        <v>4996375000</v>
      </c>
      <c r="F33" s="7"/>
      <c r="G33" s="19">
        <v>4996375000</v>
      </c>
      <c r="H33" s="7"/>
      <c r="I33" s="19">
        <f t="shared" si="0"/>
        <v>0</v>
      </c>
      <c r="J33" s="7"/>
      <c r="K33" s="6">
        <v>5000</v>
      </c>
      <c r="L33" s="7"/>
      <c r="M33" s="6">
        <v>4996375000</v>
      </c>
      <c r="N33" s="7"/>
      <c r="O33" s="6">
        <v>4996375000</v>
      </c>
      <c r="P33" s="7"/>
      <c r="Q33" s="19">
        <f t="shared" si="1"/>
        <v>0</v>
      </c>
    </row>
    <row r="34" spans="1:17" ht="21" x14ac:dyDescent="0.55000000000000004">
      <c r="A34" s="56" t="s">
        <v>54</v>
      </c>
      <c r="C34" s="6">
        <v>200000</v>
      </c>
      <c r="D34" s="7"/>
      <c r="E34" s="19">
        <v>199855000000</v>
      </c>
      <c r="F34" s="7"/>
      <c r="G34" s="19">
        <v>199855000000</v>
      </c>
      <c r="H34" s="7"/>
      <c r="I34" s="19">
        <f t="shared" si="0"/>
        <v>0</v>
      </c>
      <c r="J34" s="7"/>
      <c r="K34" s="6">
        <v>200000</v>
      </c>
      <c r="L34" s="7"/>
      <c r="M34" s="6">
        <v>199855000000</v>
      </c>
      <c r="N34" s="7"/>
      <c r="O34" s="6">
        <v>199855000000</v>
      </c>
      <c r="P34" s="7"/>
      <c r="Q34" s="19">
        <f t="shared" si="1"/>
        <v>0</v>
      </c>
    </row>
    <row r="35" spans="1:17" ht="21" x14ac:dyDescent="0.55000000000000004">
      <c r="A35" s="56" t="s">
        <v>55</v>
      </c>
      <c r="C35" s="6">
        <v>5000</v>
      </c>
      <c r="D35" s="7"/>
      <c r="E35" s="19">
        <v>4999275000</v>
      </c>
      <c r="F35" s="7"/>
      <c r="G35" s="19">
        <v>4999275000</v>
      </c>
      <c r="H35" s="7"/>
      <c r="I35" s="19">
        <f t="shared" si="0"/>
        <v>0</v>
      </c>
      <c r="J35" s="7"/>
      <c r="K35" s="6">
        <v>5000</v>
      </c>
      <c r="L35" s="7"/>
      <c r="M35" s="6">
        <v>4999275000</v>
      </c>
      <c r="N35" s="7"/>
      <c r="O35" s="6">
        <v>4999275000</v>
      </c>
      <c r="P35" s="7"/>
      <c r="Q35" s="19">
        <f t="shared" si="1"/>
        <v>0</v>
      </c>
    </row>
    <row r="36" spans="1:17" ht="21" x14ac:dyDescent="0.55000000000000004">
      <c r="A36" s="56" t="s">
        <v>56</v>
      </c>
      <c r="C36" s="6">
        <v>3053</v>
      </c>
      <c r="D36" s="7"/>
      <c r="E36" s="19">
        <v>3083079835</v>
      </c>
      <c r="F36" s="7"/>
      <c r="G36" s="19">
        <v>3083079835</v>
      </c>
      <c r="H36" s="7"/>
      <c r="I36" s="19">
        <f t="shared" si="0"/>
        <v>0</v>
      </c>
      <c r="J36" s="7"/>
      <c r="K36" s="6">
        <v>3053</v>
      </c>
      <c r="L36" s="7"/>
      <c r="M36" s="6">
        <v>3083079835</v>
      </c>
      <c r="N36" s="7"/>
      <c r="O36" s="6">
        <v>3083079839</v>
      </c>
      <c r="P36" s="7"/>
      <c r="Q36" s="19">
        <f t="shared" si="1"/>
        <v>-4</v>
      </c>
    </row>
    <row r="37" spans="1:17" ht="21" x14ac:dyDescent="0.55000000000000004">
      <c r="A37" s="56" t="s">
        <v>44</v>
      </c>
      <c r="C37" s="6">
        <v>33370</v>
      </c>
      <c r="D37" s="7"/>
      <c r="E37" s="19">
        <v>68570474351</v>
      </c>
      <c r="F37" s="7"/>
      <c r="G37" s="19">
        <v>67425080349</v>
      </c>
      <c r="H37" s="7"/>
      <c r="I37" s="19">
        <f t="shared" si="0"/>
        <v>1145394002</v>
      </c>
      <c r="J37" s="7"/>
      <c r="K37" s="6">
        <v>33370</v>
      </c>
      <c r="L37" s="7"/>
      <c r="M37" s="6">
        <v>68570474351</v>
      </c>
      <c r="N37" s="7"/>
      <c r="O37" s="6">
        <v>56249362271</v>
      </c>
      <c r="P37" s="7"/>
      <c r="Q37" s="19">
        <f t="shared" si="1"/>
        <v>12321112080</v>
      </c>
    </row>
    <row r="38" spans="1:17" ht="21" x14ac:dyDescent="0.55000000000000004">
      <c r="A38" s="56" t="s">
        <v>45</v>
      </c>
      <c r="C38" s="6">
        <v>23908</v>
      </c>
      <c r="D38" s="7"/>
      <c r="E38" s="19">
        <v>41067036659</v>
      </c>
      <c r="F38" s="7"/>
      <c r="G38" s="19">
        <v>40379575478</v>
      </c>
      <c r="H38" s="7"/>
      <c r="I38" s="19">
        <f t="shared" si="0"/>
        <v>687461181</v>
      </c>
      <c r="J38" s="7"/>
      <c r="K38" s="6">
        <v>23908</v>
      </c>
      <c r="L38" s="7"/>
      <c r="M38" s="6">
        <v>41067036659</v>
      </c>
      <c r="N38" s="7"/>
      <c r="O38" s="6">
        <v>33672193798</v>
      </c>
      <c r="P38" s="7"/>
      <c r="Q38" s="19">
        <f t="shared" si="1"/>
        <v>7394842861</v>
      </c>
    </row>
    <row r="39" spans="1:17" ht="21" x14ac:dyDescent="0.55000000000000004">
      <c r="A39" s="56" t="s">
        <v>46</v>
      </c>
      <c r="C39" s="6">
        <v>25461</v>
      </c>
      <c r="D39" s="7"/>
      <c r="E39" s="19">
        <v>41503513194</v>
      </c>
      <c r="F39" s="7"/>
      <c r="G39" s="19">
        <v>40765195956</v>
      </c>
      <c r="H39" s="7"/>
      <c r="I39" s="19">
        <f t="shared" si="0"/>
        <v>738317238</v>
      </c>
      <c r="J39" s="7"/>
      <c r="K39" s="6">
        <v>25461</v>
      </c>
      <c r="L39" s="7"/>
      <c r="M39" s="6">
        <v>41503513194</v>
      </c>
      <c r="N39" s="7"/>
      <c r="O39" s="6">
        <v>33566310406</v>
      </c>
      <c r="P39" s="7"/>
      <c r="Q39" s="19">
        <f t="shared" si="1"/>
        <v>7937202788</v>
      </c>
    </row>
    <row r="40" spans="1:17" ht="21" x14ac:dyDescent="0.55000000000000004">
      <c r="A40" s="56" t="s">
        <v>47</v>
      </c>
      <c r="C40" s="6">
        <v>10553</v>
      </c>
      <c r="D40" s="7"/>
      <c r="E40" s="19">
        <v>41919319571</v>
      </c>
      <c r="F40" s="7"/>
      <c r="G40" s="19">
        <v>41187444252</v>
      </c>
      <c r="H40" s="7"/>
      <c r="I40" s="19">
        <f t="shared" si="0"/>
        <v>731875319</v>
      </c>
      <c r="J40" s="7"/>
      <c r="K40" s="6">
        <v>10553</v>
      </c>
      <c r="L40" s="7"/>
      <c r="M40" s="6">
        <v>41919319571</v>
      </c>
      <c r="N40" s="7"/>
      <c r="O40" s="6">
        <v>34100824535</v>
      </c>
      <c r="P40" s="7"/>
      <c r="Q40" s="19">
        <f t="shared" si="1"/>
        <v>7818495036</v>
      </c>
    </row>
    <row r="41" spans="1:17" ht="21" x14ac:dyDescent="0.55000000000000004">
      <c r="A41" s="56" t="s">
        <v>48</v>
      </c>
      <c r="C41" s="6">
        <v>64800</v>
      </c>
      <c r="D41" s="7"/>
      <c r="E41" s="19">
        <v>134094301222</v>
      </c>
      <c r="F41" s="7"/>
      <c r="G41" s="19">
        <v>131803801821</v>
      </c>
      <c r="H41" s="7"/>
      <c r="I41" s="19">
        <f t="shared" si="0"/>
        <v>2290499401</v>
      </c>
      <c r="J41" s="7"/>
      <c r="K41" s="6">
        <v>64800</v>
      </c>
      <c r="L41" s="7"/>
      <c r="M41" s="6">
        <v>134094301222</v>
      </c>
      <c r="N41" s="7"/>
      <c r="O41" s="6">
        <v>109471927981</v>
      </c>
      <c r="P41" s="7"/>
      <c r="Q41" s="19">
        <f t="shared" si="1"/>
        <v>24622373241</v>
      </c>
    </row>
    <row r="42" spans="1:17" ht="21" x14ac:dyDescent="0.55000000000000004">
      <c r="A42" s="56" t="s">
        <v>49</v>
      </c>
      <c r="C42" s="6">
        <v>4649</v>
      </c>
      <c r="D42" s="7"/>
      <c r="E42" s="19">
        <v>26035636988</v>
      </c>
      <c r="F42" s="7"/>
      <c r="G42" s="19">
        <v>25611292306</v>
      </c>
      <c r="H42" s="7"/>
      <c r="I42" s="19">
        <f t="shared" si="0"/>
        <v>424344682</v>
      </c>
      <c r="J42" s="7"/>
      <c r="K42" s="6">
        <v>4649</v>
      </c>
      <c r="L42" s="7"/>
      <c r="M42" s="6">
        <v>26035636988</v>
      </c>
      <c r="N42" s="7"/>
      <c r="O42" s="6">
        <v>21473239738</v>
      </c>
      <c r="P42" s="7"/>
      <c r="Q42" s="19">
        <f t="shared" si="1"/>
        <v>4562397250</v>
      </c>
    </row>
    <row r="43" spans="1:17" ht="21" x14ac:dyDescent="0.55000000000000004">
      <c r="A43" s="56" t="s">
        <v>50</v>
      </c>
      <c r="C43" s="6">
        <v>14500</v>
      </c>
      <c r="D43" s="7"/>
      <c r="E43" s="19">
        <v>77452192736</v>
      </c>
      <c r="F43" s="7"/>
      <c r="G43" s="19">
        <v>76218221154</v>
      </c>
      <c r="H43" s="7"/>
      <c r="I43" s="19">
        <f t="shared" si="0"/>
        <v>1233971582</v>
      </c>
      <c r="J43" s="7"/>
      <c r="K43" s="6">
        <v>14500</v>
      </c>
      <c r="L43" s="7"/>
      <c r="M43" s="6">
        <v>77452192736</v>
      </c>
      <c r="N43" s="7"/>
      <c r="O43" s="6">
        <v>64185747496</v>
      </c>
      <c r="P43" s="7"/>
      <c r="Q43" s="19">
        <f t="shared" si="1"/>
        <v>13266445240</v>
      </c>
    </row>
    <row r="44" spans="1:17" ht="21" x14ac:dyDescent="0.55000000000000004">
      <c r="A44" s="56" t="s">
        <v>57</v>
      </c>
      <c r="C44" s="6">
        <v>10000</v>
      </c>
      <c r="D44" s="7"/>
      <c r="E44" s="19">
        <v>9899564355</v>
      </c>
      <c r="F44" s="7"/>
      <c r="G44" s="19">
        <v>9899564355</v>
      </c>
      <c r="H44" s="7"/>
      <c r="I44" s="19">
        <f t="shared" si="0"/>
        <v>0</v>
      </c>
      <c r="J44" s="7"/>
      <c r="K44" s="6">
        <v>10000</v>
      </c>
      <c r="L44" s="7"/>
      <c r="M44" s="6">
        <v>9899564355</v>
      </c>
      <c r="N44" s="7"/>
      <c r="O44" s="6">
        <v>9998521163</v>
      </c>
      <c r="P44" s="7"/>
      <c r="Q44" s="19">
        <f t="shared" si="1"/>
        <v>-98956808</v>
      </c>
    </row>
    <row r="45" spans="1:17" ht="21" x14ac:dyDescent="0.55000000000000004">
      <c r="A45" s="56" t="s">
        <v>58</v>
      </c>
      <c r="C45" s="6">
        <v>100000</v>
      </c>
      <c r="D45" s="7"/>
      <c r="E45" s="19">
        <v>99927500000</v>
      </c>
      <c r="F45" s="7"/>
      <c r="G45" s="19">
        <v>99927500000</v>
      </c>
      <c r="H45" s="7"/>
      <c r="I45" s="19">
        <f t="shared" si="0"/>
        <v>0</v>
      </c>
      <c r="J45" s="7"/>
      <c r="K45" s="6">
        <v>100000</v>
      </c>
      <c r="L45" s="7"/>
      <c r="M45" s="6">
        <v>99927500000</v>
      </c>
      <c r="N45" s="7"/>
      <c r="O45" s="6">
        <v>99927500000</v>
      </c>
      <c r="P45" s="7"/>
      <c r="Q45" s="19">
        <f t="shared" si="1"/>
        <v>0</v>
      </c>
    </row>
    <row r="46" spans="1:17" ht="21" x14ac:dyDescent="0.55000000000000004">
      <c r="A46" s="56" t="s">
        <v>59</v>
      </c>
      <c r="C46" s="6">
        <v>99974</v>
      </c>
      <c r="D46" s="7"/>
      <c r="E46" s="19">
        <v>99959503770</v>
      </c>
      <c r="F46" s="7"/>
      <c r="G46" s="19">
        <v>99959503770</v>
      </c>
      <c r="H46" s="7"/>
      <c r="I46" s="19">
        <f t="shared" si="0"/>
        <v>0</v>
      </c>
      <c r="J46" s="7"/>
      <c r="K46" s="6">
        <v>99974</v>
      </c>
      <c r="L46" s="7"/>
      <c r="M46" s="6">
        <v>99959503770</v>
      </c>
      <c r="N46" s="7"/>
      <c r="O46" s="6">
        <v>99973280311</v>
      </c>
      <c r="P46" s="7"/>
      <c r="Q46" s="19">
        <f t="shared" si="1"/>
        <v>-13776541</v>
      </c>
    </row>
    <row r="47" spans="1:17" ht="21.75" thickBot="1" x14ac:dyDescent="0.6">
      <c r="A47" s="56" t="s">
        <v>60</v>
      </c>
      <c r="C47" s="6">
        <v>299282</v>
      </c>
      <c r="D47" s="7"/>
      <c r="E47" s="19">
        <v>299065020550</v>
      </c>
      <c r="F47" s="7"/>
      <c r="G47" s="19">
        <v>299281000021</v>
      </c>
      <c r="H47" s="7"/>
      <c r="I47" s="19">
        <f t="shared" si="0"/>
        <v>-215979471</v>
      </c>
      <c r="J47" s="7"/>
      <c r="K47" s="6">
        <v>299282</v>
      </c>
      <c r="L47" s="7"/>
      <c r="M47" s="6">
        <v>299065020550</v>
      </c>
      <c r="N47" s="7"/>
      <c r="O47" s="6">
        <v>299281000021</v>
      </c>
      <c r="P47" s="7"/>
      <c r="Q47" s="19">
        <f t="shared" si="1"/>
        <v>-215979471</v>
      </c>
    </row>
    <row r="48" spans="1:17" ht="24.75" thickBot="1" x14ac:dyDescent="0.6">
      <c r="A48" s="8" t="s">
        <v>40</v>
      </c>
      <c r="C48" s="7" t="s">
        <v>40</v>
      </c>
      <c r="D48" s="7"/>
      <c r="E48" s="10">
        <f>SUM(E8:E47)</f>
        <v>83166930069517</v>
      </c>
      <c r="F48" s="7"/>
      <c r="G48" s="10">
        <f>SUM(G8:G47)</f>
        <v>82929631202786</v>
      </c>
      <c r="H48" s="7"/>
      <c r="I48" s="10">
        <f>SUM(I8:I47)</f>
        <v>237298866731</v>
      </c>
      <c r="J48" s="7"/>
      <c r="K48" s="7" t="s">
        <v>40</v>
      </c>
      <c r="L48" s="7"/>
      <c r="M48" s="10">
        <f>SUM(M8:M47)</f>
        <v>83166930069517</v>
      </c>
      <c r="N48" s="7"/>
      <c r="O48" s="10">
        <f>SUM(O8:O47)</f>
        <v>84564336895024</v>
      </c>
      <c r="P48" s="7"/>
      <c r="Q48" s="10">
        <f>SUM(Q8:Q47)</f>
        <v>-1397406825507</v>
      </c>
    </row>
    <row r="49" spans="7:17" ht="19.5" thickTop="1" x14ac:dyDescent="0.45">
      <c r="G49" s="52"/>
    </row>
    <row r="50" spans="7:17" x14ac:dyDescent="0.45">
      <c r="I50" s="52"/>
      <c r="Q50" s="5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C9E12-2850-4262-9BAA-8BD16EC1818D}">
  <dimension ref="A2:Y30"/>
  <sheetViews>
    <sheetView rightToLeft="1" workbookViewId="0">
      <selection activeCell="Y12" sqref="Y12"/>
    </sheetView>
  </sheetViews>
  <sheetFormatPr defaultRowHeight="18.75" x14ac:dyDescent="0.45"/>
  <cols>
    <col min="1" max="1" width="29.57031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16384" width="9.140625" style="1"/>
  </cols>
  <sheetData>
    <row r="2" spans="1:25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5" ht="26.25" x14ac:dyDescent="0.45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5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5" spans="1:25" s="17" customFormat="1" ht="28.5" x14ac:dyDescent="0.4">
      <c r="A5" s="59" t="s">
        <v>112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</row>
    <row r="6" spans="1:25" ht="27" thickBot="1" x14ac:dyDescent="0.5">
      <c r="A6" s="57" t="s">
        <v>3</v>
      </c>
      <c r="C6" s="57" t="s">
        <v>110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6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5" ht="27" thickBot="1" x14ac:dyDescent="0.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61</v>
      </c>
    </row>
    <row r="8" spans="1:25" ht="27" thickBot="1" x14ac:dyDescent="0.5">
      <c r="A8" s="57" t="s">
        <v>3</v>
      </c>
      <c r="C8" s="57" t="s">
        <v>7</v>
      </c>
      <c r="E8" s="57" t="s">
        <v>8</v>
      </c>
      <c r="G8" s="57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5" ht="21" x14ac:dyDescent="0.55000000000000004">
      <c r="A9" s="3" t="s">
        <v>15</v>
      </c>
      <c r="C9" s="6">
        <v>51475045</v>
      </c>
      <c r="D9" s="7"/>
      <c r="E9" s="6">
        <v>24951518361692</v>
      </c>
      <c r="F9" s="7"/>
      <c r="G9" s="6">
        <v>24201699282658</v>
      </c>
      <c r="H9" s="7"/>
      <c r="I9" s="6">
        <v>395306085</v>
      </c>
      <c r="J9" s="7"/>
      <c r="K9" s="6">
        <v>213428196893323</v>
      </c>
      <c r="L9" s="7"/>
      <c r="M9" s="13">
        <v>-389488781</v>
      </c>
      <c r="N9" s="7"/>
      <c r="O9" s="6">
        <v>214170717338637</v>
      </c>
      <c r="P9" s="7"/>
      <c r="Q9" s="6">
        <f>C9+I9+M9</f>
        <v>57292349</v>
      </c>
      <c r="R9" s="7"/>
      <c r="S9" s="6">
        <v>533020</v>
      </c>
      <c r="T9" s="7"/>
      <c r="U9" s="6">
        <v>30536498868368</v>
      </c>
      <c r="V9" s="7"/>
      <c r="W9" s="6">
        <v>30519645083262</v>
      </c>
      <c r="X9" s="7"/>
      <c r="Y9" s="12">
        <v>0.30364334228633272</v>
      </c>
    </row>
    <row r="10" spans="1:25" ht="21" x14ac:dyDescent="0.55000000000000004">
      <c r="A10" s="3" t="s">
        <v>16</v>
      </c>
      <c r="C10" s="6">
        <v>46950609</v>
      </c>
      <c r="D10" s="7"/>
      <c r="E10" s="6">
        <v>4130488161256</v>
      </c>
      <c r="F10" s="7"/>
      <c r="G10" s="6">
        <v>3897819777010</v>
      </c>
      <c r="H10" s="7"/>
      <c r="I10" s="6">
        <v>10402442</v>
      </c>
      <c r="J10" s="7"/>
      <c r="K10" s="6">
        <v>820980183917</v>
      </c>
      <c r="L10" s="7"/>
      <c r="M10" s="13">
        <v>-621932</v>
      </c>
      <c r="N10" s="7"/>
      <c r="O10" s="6">
        <v>50091135718</v>
      </c>
      <c r="P10" s="7"/>
      <c r="Q10" s="6">
        <f t="shared" ref="Q10:Q28" si="0">C10+I10+M10</f>
        <v>56731119</v>
      </c>
      <c r="R10" s="7"/>
      <c r="S10" s="6">
        <v>78820</v>
      </c>
      <c r="T10" s="7"/>
      <c r="U10" s="6">
        <v>4897775009644</v>
      </c>
      <c r="V10" s="7"/>
      <c r="W10" s="6">
        <v>4470339481944</v>
      </c>
      <c r="X10" s="7"/>
      <c r="Y10" s="12">
        <v>4.4475904544396781E-2</v>
      </c>
    </row>
    <row r="11" spans="1:25" ht="21" x14ac:dyDescent="0.55000000000000004">
      <c r="A11" s="3" t="s">
        <v>19</v>
      </c>
      <c r="C11" s="6">
        <v>58835295</v>
      </c>
      <c r="D11" s="7"/>
      <c r="E11" s="6">
        <v>1577314432640</v>
      </c>
      <c r="F11" s="7"/>
      <c r="G11" s="6">
        <v>1469779403845</v>
      </c>
      <c r="H11" s="7"/>
      <c r="I11" s="6">
        <v>6064405</v>
      </c>
      <c r="J11" s="7"/>
      <c r="K11" s="6">
        <v>143652416823</v>
      </c>
      <c r="L11" s="7"/>
      <c r="M11" s="13">
        <v>-100000</v>
      </c>
      <c r="N11" s="7"/>
      <c r="O11" s="6">
        <v>2379357400</v>
      </c>
      <c r="P11" s="7"/>
      <c r="Q11" s="6">
        <f t="shared" si="0"/>
        <v>64799700</v>
      </c>
      <c r="R11" s="7"/>
      <c r="S11" s="6">
        <v>23595</v>
      </c>
      <c r="T11" s="7"/>
      <c r="U11" s="6">
        <v>1718315116328</v>
      </c>
      <c r="V11" s="7"/>
      <c r="W11" s="6">
        <v>1528536105291</v>
      </c>
      <c r="X11" s="7"/>
      <c r="Y11" s="12">
        <v>1.5207575663140245E-2</v>
      </c>
    </row>
    <row r="12" spans="1:25" ht="21" x14ac:dyDescent="0.55000000000000004">
      <c r="A12" s="3" t="s">
        <v>20</v>
      </c>
      <c r="C12" s="6">
        <v>10997908</v>
      </c>
      <c r="D12" s="7"/>
      <c r="E12" s="6">
        <v>290995380281</v>
      </c>
      <c r="F12" s="7"/>
      <c r="G12" s="6">
        <v>291618767557</v>
      </c>
      <c r="H12" s="7"/>
      <c r="I12" s="6">
        <v>5568863563</v>
      </c>
      <c r="J12" s="7"/>
      <c r="K12" s="6">
        <v>149414974321359</v>
      </c>
      <c r="L12" s="7"/>
      <c r="M12" s="13">
        <v>-5514909275</v>
      </c>
      <c r="N12" s="7"/>
      <c r="O12" s="6">
        <v>147993690284003</v>
      </c>
      <c r="P12" s="7"/>
      <c r="Q12" s="6">
        <f t="shared" si="0"/>
        <v>64952196</v>
      </c>
      <c r="R12" s="7"/>
      <c r="S12" s="6">
        <v>27206</v>
      </c>
      <c r="T12" s="7"/>
      <c r="U12" s="6">
        <v>1763636919853</v>
      </c>
      <c r="V12" s="7"/>
      <c r="W12" s="6">
        <v>1767012134213</v>
      </c>
      <c r="X12" s="7"/>
      <c r="Y12" s="12">
        <v>1.7580200190047381E-2</v>
      </c>
    </row>
    <row r="13" spans="1:25" ht="21" x14ac:dyDescent="0.55000000000000004">
      <c r="A13" s="3" t="s">
        <v>39</v>
      </c>
      <c r="C13" s="6">
        <v>0</v>
      </c>
      <c r="D13" s="7"/>
      <c r="E13" s="6">
        <v>0</v>
      </c>
      <c r="F13" s="7"/>
      <c r="G13" s="6">
        <v>0</v>
      </c>
      <c r="H13" s="7"/>
      <c r="I13" s="6">
        <v>449888</v>
      </c>
      <c r="J13" s="7"/>
      <c r="K13" s="6">
        <v>18503965940</v>
      </c>
      <c r="L13" s="7"/>
      <c r="M13" s="13">
        <v>-449888</v>
      </c>
      <c r="N13" s="7"/>
      <c r="O13" s="6">
        <v>18653123721</v>
      </c>
      <c r="P13" s="7"/>
      <c r="Q13" s="6">
        <f t="shared" si="0"/>
        <v>0</v>
      </c>
      <c r="R13" s="7"/>
      <c r="S13" s="6">
        <v>0</v>
      </c>
      <c r="T13" s="7"/>
      <c r="U13" s="6">
        <v>0</v>
      </c>
      <c r="V13" s="7"/>
      <c r="W13" s="6">
        <v>0</v>
      </c>
      <c r="X13" s="7"/>
      <c r="Y13" s="12">
        <v>0</v>
      </c>
    </row>
    <row r="14" spans="1:25" ht="21" x14ac:dyDescent="0.55000000000000004">
      <c r="A14" s="3" t="s">
        <v>23</v>
      </c>
      <c r="C14" s="6">
        <v>148752744</v>
      </c>
      <c r="D14" s="7"/>
      <c r="E14" s="6">
        <v>2386440309304</v>
      </c>
      <c r="F14" s="7"/>
      <c r="G14" s="6">
        <v>2669093399465</v>
      </c>
      <c r="H14" s="7"/>
      <c r="I14" s="6">
        <v>3400000</v>
      </c>
      <c r="J14" s="7"/>
      <c r="K14" s="6">
        <v>58321701375</v>
      </c>
      <c r="L14" s="7"/>
      <c r="M14" s="13">
        <v>-297874</v>
      </c>
      <c r="N14" s="7"/>
      <c r="O14" s="6">
        <v>5077051824</v>
      </c>
      <c r="P14" s="7"/>
      <c r="Q14" s="6">
        <f t="shared" si="0"/>
        <v>151854870</v>
      </c>
      <c r="R14" s="7"/>
      <c r="S14" s="6">
        <v>16924</v>
      </c>
      <c r="T14" s="7"/>
      <c r="U14" s="6">
        <v>2439975826611</v>
      </c>
      <c r="V14" s="7"/>
      <c r="W14" s="6">
        <v>2569297922089</v>
      </c>
      <c r="X14" s="7"/>
      <c r="Y14" s="12">
        <v>2.5562230696460301E-2</v>
      </c>
    </row>
    <row r="15" spans="1:25" ht="21" x14ac:dyDescent="0.55000000000000004">
      <c r="A15" s="3" t="s">
        <v>24</v>
      </c>
      <c r="C15" s="6">
        <v>93482301</v>
      </c>
      <c r="D15" s="7"/>
      <c r="E15" s="6">
        <v>1032025987275</v>
      </c>
      <c r="F15" s="7"/>
      <c r="G15" s="6">
        <v>915972652692</v>
      </c>
      <c r="H15" s="7"/>
      <c r="I15" s="6">
        <v>9190607</v>
      </c>
      <c r="J15" s="7"/>
      <c r="K15" s="6">
        <v>88518773704</v>
      </c>
      <c r="L15" s="7"/>
      <c r="M15" s="13">
        <v>-11190607</v>
      </c>
      <c r="N15" s="7"/>
      <c r="O15" s="6">
        <v>113163189276</v>
      </c>
      <c r="P15" s="7"/>
      <c r="Q15" s="6">
        <f t="shared" si="0"/>
        <v>91482301</v>
      </c>
      <c r="R15" s="7"/>
      <c r="S15" s="6">
        <v>10145</v>
      </c>
      <c r="T15" s="7"/>
      <c r="U15" s="6">
        <v>998293040161</v>
      </c>
      <c r="V15" s="7"/>
      <c r="W15" s="6">
        <v>927837359900</v>
      </c>
      <c r="X15" s="7"/>
      <c r="Y15" s="12">
        <v>9.2311570560390972E-3</v>
      </c>
    </row>
    <row r="16" spans="1:25" ht="21" x14ac:dyDescent="0.55000000000000004">
      <c r="A16" s="3" t="s">
        <v>26</v>
      </c>
      <c r="C16" s="6">
        <v>113709742</v>
      </c>
      <c r="D16" s="7"/>
      <c r="E16" s="6">
        <v>2645761052701</v>
      </c>
      <c r="F16" s="7"/>
      <c r="G16" s="6">
        <v>2436482872243</v>
      </c>
      <c r="H16" s="7"/>
      <c r="I16" s="6">
        <v>0</v>
      </c>
      <c r="J16" s="7"/>
      <c r="K16" s="6">
        <v>0</v>
      </c>
      <c r="L16" s="7"/>
      <c r="M16" s="13">
        <v>-2400000</v>
      </c>
      <c r="N16" s="7"/>
      <c r="O16" s="6">
        <v>54554066454</v>
      </c>
      <c r="P16" s="7"/>
      <c r="Q16" s="6">
        <f t="shared" si="0"/>
        <v>111309742</v>
      </c>
      <c r="R16" s="7"/>
      <c r="S16" s="6">
        <v>22737</v>
      </c>
      <c r="T16" s="7"/>
      <c r="U16" s="6">
        <v>2589918638368</v>
      </c>
      <c r="V16" s="7"/>
      <c r="W16" s="6">
        <v>2530166274461</v>
      </c>
      <c r="X16" s="7"/>
      <c r="Y16" s="12">
        <v>2.5172905583323468E-2</v>
      </c>
    </row>
    <row r="17" spans="1:25" ht="21" x14ac:dyDescent="0.55000000000000004">
      <c r="A17" s="3" t="s">
        <v>27</v>
      </c>
      <c r="C17" s="6">
        <v>145396137</v>
      </c>
      <c r="D17" s="7"/>
      <c r="E17" s="6">
        <v>4909258673220</v>
      </c>
      <c r="F17" s="7"/>
      <c r="G17" s="6">
        <v>4232792346852</v>
      </c>
      <c r="H17" s="7"/>
      <c r="I17" s="6">
        <v>10000000</v>
      </c>
      <c r="J17" s="7"/>
      <c r="K17" s="6">
        <v>268449509628</v>
      </c>
      <c r="L17" s="7"/>
      <c r="M17" s="13">
        <v>0</v>
      </c>
      <c r="N17" s="7"/>
      <c r="O17" s="6">
        <v>0</v>
      </c>
      <c r="P17" s="7"/>
      <c r="Q17" s="6">
        <f t="shared" si="0"/>
        <v>155396137</v>
      </c>
      <c r="R17" s="7"/>
      <c r="S17" s="6">
        <v>26954</v>
      </c>
      <c r="T17" s="7"/>
      <c r="U17" s="6">
        <v>5177708182848</v>
      </c>
      <c r="V17" s="7"/>
      <c r="W17" s="6">
        <v>4187416568879</v>
      </c>
      <c r="X17" s="7"/>
      <c r="Y17" s="12">
        <v>4.166107302528594E-2</v>
      </c>
    </row>
    <row r="18" spans="1:25" ht="21" x14ac:dyDescent="0.55000000000000004">
      <c r="A18" s="3" t="s">
        <v>28</v>
      </c>
      <c r="C18" s="6">
        <v>114034661</v>
      </c>
      <c r="D18" s="7"/>
      <c r="E18" s="6">
        <v>2285565869328</v>
      </c>
      <c r="F18" s="7"/>
      <c r="G18" s="6">
        <v>2197994645249</v>
      </c>
      <c r="H18" s="7"/>
      <c r="I18" s="6">
        <v>0</v>
      </c>
      <c r="J18" s="7"/>
      <c r="K18" s="6">
        <v>0</v>
      </c>
      <c r="L18" s="7"/>
      <c r="M18" s="13">
        <v>0</v>
      </c>
      <c r="N18" s="7"/>
      <c r="O18" s="6">
        <v>0</v>
      </c>
      <c r="P18" s="7"/>
      <c r="Q18" s="6">
        <f t="shared" si="0"/>
        <v>114034661</v>
      </c>
      <c r="R18" s="7"/>
      <c r="S18" s="6">
        <v>19280</v>
      </c>
      <c r="T18" s="7"/>
      <c r="U18" s="6">
        <v>2285565869328</v>
      </c>
      <c r="V18" s="7"/>
      <c r="W18" s="6">
        <v>2197994645249</v>
      </c>
      <c r="X18" s="7"/>
      <c r="Y18" s="12">
        <v>2.1868093111505307E-2</v>
      </c>
    </row>
    <row r="19" spans="1:25" ht="21" x14ac:dyDescent="0.55000000000000004">
      <c r="A19" s="3" t="s">
        <v>29</v>
      </c>
      <c r="C19" s="6">
        <v>105362981</v>
      </c>
      <c r="D19" s="7"/>
      <c r="E19" s="6">
        <v>1598678173440</v>
      </c>
      <c r="F19" s="7"/>
      <c r="G19" s="6">
        <v>1384095763556</v>
      </c>
      <c r="H19" s="7"/>
      <c r="I19" s="6">
        <v>0</v>
      </c>
      <c r="J19" s="7"/>
      <c r="K19" s="6">
        <v>0</v>
      </c>
      <c r="L19" s="7"/>
      <c r="M19" s="13">
        <v>-8200000</v>
      </c>
      <c r="N19" s="7"/>
      <c r="O19" s="6">
        <v>112166506974</v>
      </c>
      <c r="P19" s="7"/>
      <c r="Q19" s="6">
        <f t="shared" si="0"/>
        <v>97162981</v>
      </c>
      <c r="R19" s="7"/>
      <c r="S19" s="6">
        <v>13940</v>
      </c>
      <c r="T19" s="7"/>
      <c r="U19" s="6">
        <v>1474259132736</v>
      </c>
      <c r="V19" s="7"/>
      <c r="W19" s="6">
        <v>1354086253112</v>
      </c>
      <c r="X19" s="7"/>
      <c r="Y19" s="12">
        <v>1.3471954687454683E-2</v>
      </c>
    </row>
    <row r="20" spans="1:25" ht="21" x14ac:dyDescent="0.55000000000000004">
      <c r="A20" s="3" t="s">
        <v>30</v>
      </c>
      <c r="C20" s="6">
        <v>62676272</v>
      </c>
      <c r="D20" s="7"/>
      <c r="E20" s="6">
        <v>709229594023</v>
      </c>
      <c r="F20" s="7"/>
      <c r="G20" s="6">
        <v>630979648524</v>
      </c>
      <c r="H20" s="7"/>
      <c r="I20" s="6">
        <v>0</v>
      </c>
      <c r="J20" s="7"/>
      <c r="K20" s="6">
        <v>0</v>
      </c>
      <c r="L20" s="7"/>
      <c r="M20" s="13">
        <v>-2053470</v>
      </c>
      <c r="N20" s="7"/>
      <c r="O20" s="6">
        <v>21364528238</v>
      </c>
      <c r="P20" s="7"/>
      <c r="Q20" s="6">
        <f t="shared" si="0"/>
        <v>60622802</v>
      </c>
      <c r="R20" s="7"/>
      <c r="S20" s="6">
        <v>10340</v>
      </c>
      <c r="T20" s="7"/>
      <c r="U20" s="6">
        <v>685993022225</v>
      </c>
      <c r="V20" s="7"/>
      <c r="W20" s="6">
        <v>626670525941</v>
      </c>
      <c r="X20" s="7"/>
      <c r="Y20" s="12">
        <v>6.2348147394878303E-3</v>
      </c>
    </row>
    <row r="21" spans="1:25" ht="21" x14ac:dyDescent="0.55000000000000004">
      <c r="A21" s="3" t="s">
        <v>31</v>
      </c>
      <c r="C21" s="6">
        <v>2301580</v>
      </c>
      <c r="D21" s="7"/>
      <c r="E21" s="6">
        <v>45746625165</v>
      </c>
      <c r="F21" s="7"/>
      <c r="G21" s="6">
        <v>52951330694</v>
      </c>
      <c r="H21" s="7"/>
      <c r="I21" s="6">
        <v>0</v>
      </c>
      <c r="J21" s="7"/>
      <c r="K21" s="6">
        <v>0</v>
      </c>
      <c r="L21" s="7"/>
      <c r="M21" s="13">
        <v>-11580</v>
      </c>
      <c r="N21" s="7"/>
      <c r="O21" s="6">
        <v>267954997</v>
      </c>
      <c r="P21" s="7"/>
      <c r="Q21" s="6">
        <f t="shared" si="0"/>
        <v>2290000</v>
      </c>
      <c r="R21" s="7"/>
      <c r="S21" s="6">
        <v>23647</v>
      </c>
      <c r="T21" s="7"/>
      <c r="U21" s="6">
        <v>45516458966</v>
      </c>
      <c r="V21" s="7"/>
      <c r="W21" s="6">
        <v>54131661586</v>
      </c>
      <c r="X21" s="7"/>
      <c r="Y21" s="12">
        <v>5.3856191979441382E-4</v>
      </c>
    </row>
    <row r="22" spans="1:25" ht="21" x14ac:dyDescent="0.55000000000000004">
      <c r="A22" s="3" t="s">
        <v>32</v>
      </c>
      <c r="C22" s="6">
        <v>6348738</v>
      </c>
      <c r="D22" s="7"/>
      <c r="E22" s="6">
        <v>196614413153</v>
      </c>
      <c r="F22" s="7"/>
      <c r="G22" s="6">
        <v>260272083383</v>
      </c>
      <c r="H22" s="7"/>
      <c r="I22" s="6">
        <v>1951262</v>
      </c>
      <c r="J22" s="7"/>
      <c r="K22" s="6">
        <v>80455973667</v>
      </c>
      <c r="L22" s="7"/>
      <c r="M22" s="13">
        <v>0</v>
      </c>
      <c r="N22" s="7"/>
      <c r="O22" s="6">
        <v>0</v>
      </c>
      <c r="P22" s="7"/>
      <c r="Q22" s="6">
        <f t="shared" si="0"/>
        <v>8300000</v>
      </c>
      <c r="R22" s="7"/>
      <c r="S22" s="6">
        <v>42163</v>
      </c>
      <c r="T22" s="7"/>
      <c r="U22" s="6">
        <v>277070386820</v>
      </c>
      <c r="V22" s="7"/>
      <c r="W22" s="6">
        <v>349823854868</v>
      </c>
      <c r="X22" s="7"/>
      <c r="Y22" s="12">
        <v>3.4804364275475815E-3</v>
      </c>
    </row>
    <row r="23" spans="1:25" ht="21" x14ac:dyDescent="0.55000000000000004">
      <c r="A23" s="3" t="s">
        <v>33</v>
      </c>
      <c r="C23" s="6">
        <v>4645216</v>
      </c>
      <c r="D23" s="7"/>
      <c r="E23" s="6">
        <v>103692923059</v>
      </c>
      <c r="F23" s="7"/>
      <c r="G23" s="6">
        <v>124566613533</v>
      </c>
      <c r="H23" s="7"/>
      <c r="I23" s="6">
        <v>0</v>
      </c>
      <c r="J23" s="7"/>
      <c r="K23" s="6">
        <v>0</v>
      </c>
      <c r="L23" s="7"/>
      <c r="M23" s="13">
        <v>-4645216</v>
      </c>
      <c r="N23" s="7"/>
      <c r="O23" s="6">
        <v>125170268955</v>
      </c>
      <c r="P23" s="7"/>
      <c r="Q23" s="6">
        <f t="shared" si="0"/>
        <v>0</v>
      </c>
      <c r="R23" s="7"/>
      <c r="S23" s="6">
        <v>0</v>
      </c>
      <c r="T23" s="7"/>
      <c r="U23" s="6">
        <v>0</v>
      </c>
      <c r="V23" s="7"/>
      <c r="W23" s="6">
        <v>0</v>
      </c>
      <c r="X23" s="7"/>
      <c r="Y23" s="12">
        <v>0</v>
      </c>
    </row>
    <row r="24" spans="1:25" ht="21" x14ac:dyDescent="0.55000000000000004">
      <c r="A24" s="3" t="s">
        <v>35</v>
      </c>
      <c r="C24" s="6">
        <v>96297577</v>
      </c>
      <c r="D24" s="7"/>
      <c r="E24" s="6">
        <v>1013008985327</v>
      </c>
      <c r="F24" s="7"/>
      <c r="G24" s="6">
        <v>930272245210</v>
      </c>
      <c r="H24" s="7"/>
      <c r="I24" s="6">
        <v>0</v>
      </c>
      <c r="J24" s="7"/>
      <c r="K24" s="6">
        <v>0</v>
      </c>
      <c r="L24" s="7"/>
      <c r="M24" s="13">
        <v>-12000000</v>
      </c>
      <c r="N24" s="7"/>
      <c r="O24" s="6">
        <v>115996672766</v>
      </c>
      <c r="P24" s="7"/>
      <c r="Q24" s="6">
        <f t="shared" si="0"/>
        <v>84297577</v>
      </c>
      <c r="R24" s="7"/>
      <c r="S24" s="6">
        <v>9652</v>
      </c>
      <c r="T24" s="7"/>
      <c r="U24" s="6">
        <v>886774159864</v>
      </c>
      <c r="V24" s="7"/>
      <c r="W24" s="6">
        <v>813420530346</v>
      </c>
      <c r="X24" s="7"/>
      <c r="Y24" s="12">
        <v>8.0928112972728592E-3</v>
      </c>
    </row>
    <row r="25" spans="1:25" ht="21" x14ac:dyDescent="0.55000000000000004">
      <c r="A25" s="3" t="s">
        <v>37</v>
      </c>
      <c r="C25" s="6">
        <v>373954</v>
      </c>
      <c r="D25" s="7"/>
      <c r="E25" s="6">
        <v>34027820822</v>
      </c>
      <c r="F25" s="7"/>
      <c r="G25" s="6">
        <v>36352494711</v>
      </c>
      <c r="H25" s="7"/>
      <c r="I25" s="6">
        <v>0</v>
      </c>
      <c r="J25" s="7"/>
      <c r="K25" s="6">
        <v>0</v>
      </c>
      <c r="L25" s="7"/>
      <c r="M25" s="13">
        <v>0</v>
      </c>
      <c r="N25" s="7"/>
      <c r="O25" s="6">
        <v>0</v>
      </c>
      <c r="P25" s="7"/>
      <c r="Q25" s="6">
        <f t="shared" si="0"/>
        <v>373954</v>
      </c>
      <c r="R25" s="7"/>
      <c r="S25" s="6">
        <v>100042</v>
      </c>
      <c r="T25" s="7"/>
      <c r="U25" s="6">
        <v>34027820822</v>
      </c>
      <c r="V25" s="7"/>
      <c r="W25" s="6">
        <v>37397310723</v>
      </c>
      <c r="X25" s="7"/>
      <c r="Y25" s="12">
        <v>3.7207000243524906E-4</v>
      </c>
    </row>
    <row r="26" spans="1:25" ht="21" x14ac:dyDescent="0.55000000000000004">
      <c r="A26" s="3" t="s">
        <v>21</v>
      </c>
      <c r="C26" s="6">
        <v>39360406</v>
      </c>
      <c r="D26" s="7"/>
      <c r="E26" s="6">
        <v>4767247936059</v>
      </c>
      <c r="F26" s="7"/>
      <c r="G26" s="6">
        <v>4806454802539</v>
      </c>
      <c r="H26" s="7"/>
      <c r="I26" s="6">
        <v>78604700</v>
      </c>
      <c r="J26" s="7"/>
      <c r="K26" s="6">
        <v>9785116579227</v>
      </c>
      <c r="L26" s="7"/>
      <c r="M26" s="13">
        <v>-87514106</v>
      </c>
      <c r="N26" s="7"/>
      <c r="O26" s="6">
        <v>10831790795237</v>
      </c>
      <c r="P26" s="7"/>
      <c r="Q26" s="6">
        <f t="shared" si="0"/>
        <v>30451000</v>
      </c>
      <c r="R26" s="7"/>
      <c r="S26" s="6">
        <v>125436</v>
      </c>
      <c r="T26" s="7"/>
      <c r="U26" s="6">
        <v>3818634482818</v>
      </c>
      <c r="V26" s="7"/>
      <c r="W26" s="6">
        <v>3818243139459</v>
      </c>
      <c r="X26" s="7"/>
      <c r="Y26" s="12">
        <v>3.7988125529121439E-2</v>
      </c>
    </row>
    <row r="27" spans="1:25" ht="21" x14ac:dyDescent="0.55000000000000004">
      <c r="A27" s="3" t="s">
        <v>18</v>
      </c>
      <c r="C27" s="6">
        <v>3800000</v>
      </c>
      <c r="D27" s="7"/>
      <c r="E27" s="6">
        <v>301676735412</v>
      </c>
      <c r="F27" s="7"/>
      <c r="G27" s="6">
        <v>301935420243</v>
      </c>
      <c r="H27" s="7"/>
      <c r="I27" s="6">
        <v>0</v>
      </c>
      <c r="J27" s="7"/>
      <c r="K27" s="6">
        <v>0</v>
      </c>
      <c r="L27" s="7"/>
      <c r="M27" s="13">
        <v>0</v>
      </c>
      <c r="N27" s="7"/>
      <c r="O27" s="6">
        <v>0</v>
      </c>
      <c r="P27" s="7"/>
      <c r="Q27" s="6">
        <f t="shared" si="0"/>
        <v>3800000</v>
      </c>
      <c r="R27" s="7"/>
      <c r="S27" s="6">
        <v>81735</v>
      </c>
      <c r="T27" s="7"/>
      <c r="U27" s="6">
        <v>301676735412</v>
      </c>
      <c r="V27" s="7"/>
      <c r="W27" s="6">
        <v>310478468831</v>
      </c>
      <c r="X27" s="7"/>
      <c r="Y27" s="12">
        <v>3.088984807214919E-3</v>
      </c>
    </row>
    <row r="28" spans="1:25" ht="21.75" thickBot="1" x14ac:dyDescent="0.6">
      <c r="A28" s="3" t="s">
        <v>25</v>
      </c>
      <c r="C28" s="6">
        <v>25800000</v>
      </c>
      <c r="D28" s="7"/>
      <c r="E28" s="6">
        <v>388882730412</v>
      </c>
      <c r="F28" s="7"/>
      <c r="G28" s="6">
        <v>389152647026</v>
      </c>
      <c r="H28" s="7"/>
      <c r="I28" s="6">
        <v>0</v>
      </c>
      <c r="J28" s="7"/>
      <c r="K28" s="6">
        <v>0</v>
      </c>
      <c r="L28" s="7"/>
      <c r="M28" s="13">
        <v>0</v>
      </c>
      <c r="N28" s="7"/>
      <c r="O28" s="6">
        <v>0</v>
      </c>
      <c r="P28" s="7"/>
      <c r="Q28" s="6">
        <f t="shared" si="0"/>
        <v>25800000</v>
      </c>
      <c r="R28" s="7"/>
      <c r="S28" s="6">
        <v>15516</v>
      </c>
      <c r="T28" s="7"/>
      <c r="U28" s="6">
        <v>388882730412</v>
      </c>
      <c r="V28" s="7"/>
      <c r="W28" s="6">
        <v>400165184655</v>
      </c>
      <c r="X28" s="7"/>
      <c r="Y28" s="12">
        <v>3.9812879148424466E-3</v>
      </c>
    </row>
    <row r="29" spans="1:25" s="9" customFormat="1" ht="24.75" thickBot="1" x14ac:dyDescent="0.3">
      <c r="A29" s="9" t="s">
        <v>40</v>
      </c>
      <c r="C29" s="9" t="s">
        <v>40</v>
      </c>
      <c r="E29" s="10">
        <f>SUM(E9:E28)</f>
        <v>53368174164569</v>
      </c>
      <c r="G29" s="10">
        <f>SUM(G9:G28)</f>
        <v>51230286196990</v>
      </c>
      <c r="I29" s="9" t="s">
        <v>40</v>
      </c>
      <c r="K29" s="10">
        <f>SUM(K9:K28)</f>
        <v>374107170318963</v>
      </c>
      <c r="M29" s="9" t="s">
        <v>40</v>
      </c>
      <c r="O29" s="10">
        <f>SUM(O9:O28)</f>
        <v>373615082274200</v>
      </c>
      <c r="Q29" s="9" t="s">
        <v>40</v>
      </c>
      <c r="S29" s="9" t="s">
        <v>40</v>
      </c>
      <c r="U29" s="10">
        <f>SUM(U9:U28)</f>
        <v>60320522401584</v>
      </c>
      <c r="W29" s="10">
        <f>SUM(W9:W28)</f>
        <v>58462662504809</v>
      </c>
      <c r="Y29" s="11">
        <f>SUM(Y9:Y28)</f>
        <v>0.58165152948170251</v>
      </c>
    </row>
    <row r="30" spans="1:25" ht="19.5" thickTop="1" x14ac:dyDescent="0.45"/>
  </sheetData>
  <mergeCells count="18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A5:Y5"/>
    <mergeCell ref="I7:K7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7"/>
  <sheetViews>
    <sheetView rightToLeft="1" workbookViewId="0">
      <selection activeCell="W26" sqref="W26"/>
    </sheetView>
  </sheetViews>
  <sheetFormatPr defaultRowHeight="18.75" x14ac:dyDescent="0.45"/>
  <cols>
    <col min="1" max="1" width="37.28515625" style="1" bestFit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16" style="1" customWidth="1"/>
    <col min="10" max="10" width="1" style="1" customWidth="1"/>
    <col min="11" max="11" width="22" style="1" customWidth="1"/>
    <col min="12" max="12" width="1" style="1" customWidth="1"/>
    <col min="13" max="13" width="12" style="1" customWidth="1"/>
    <col min="14" max="14" width="1" style="1" customWidth="1"/>
    <col min="15" max="15" width="24" style="1" customWidth="1"/>
    <col min="16" max="16" width="1" style="1" customWidth="1"/>
    <col min="17" max="17" width="16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32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32" ht="26.25" x14ac:dyDescent="0.45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32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5" spans="1:32" s="16" customFormat="1" ht="28.5" x14ac:dyDescent="0.4">
      <c r="A5" s="59" t="s">
        <v>111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15"/>
      <c r="AA5" s="15"/>
      <c r="AB5" s="15"/>
      <c r="AC5" s="15"/>
      <c r="AD5" s="15"/>
      <c r="AE5" s="15"/>
      <c r="AF5" s="15"/>
    </row>
    <row r="6" spans="1:32" ht="27" thickBot="1" x14ac:dyDescent="0.5">
      <c r="A6" s="2" t="s">
        <v>41</v>
      </c>
      <c r="C6" s="57" t="s">
        <v>110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6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32" ht="27" thickBot="1" x14ac:dyDescent="0.5">
      <c r="A7" s="57" t="s">
        <v>42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43</v>
      </c>
      <c r="U7" s="57" t="s">
        <v>8</v>
      </c>
      <c r="W7" s="57" t="s">
        <v>9</v>
      </c>
      <c r="Y7" s="57" t="s">
        <v>61</v>
      </c>
    </row>
    <row r="8" spans="1:32" ht="27" thickBot="1" x14ac:dyDescent="0.5">
      <c r="A8" s="57" t="s">
        <v>42</v>
      </c>
      <c r="C8" s="57" t="s">
        <v>7</v>
      </c>
      <c r="E8" s="57" t="s">
        <v>8</v>
      </c>
      <c r="G8" s="57" t="s">
        <v>9</v>
      </c>
      <c r="I8" s="57" t="s">
        <v>7</v>
      </c>
      <c r="K8" s="57" t="s">
        <v>8</v>
      </c>
      <c r="M8" s="57" t="s">
        <v>7</v>
      </c>
      <c r="O8" s="57" t="s">
        <v>14</v>
      </c>
      <c r="Q8" s="57" t="s">
        <v>7</v>
      </c>
      <c r="S8" s="57" t="s">
        <v>43</v>
      </c>
      <c r="U8" s="57" t="s">
        <v>8</v>
      </c>
      <c r="W8" s="57" t="s">
        <v>9</v>
      </c>
      <c r="Y8" s="57" t="s">
        <v>13</v>
      </c>
    </row>
    <row r="9" spans="1:32" ht="21" x14ac:dyDescent="0.55000000000000004">
      <c r="A9" s="8" t="s">
        <v>44</v>
      </c>
      <c r="B9" s="7"/>
      <c r="C9" s="6">
        <v>33370</v>
      </c>
      <c r="D9" s="7"/>
      <c r="E9" s="6">
        <v>49985300824</v>
      </c>
      <c r="F9" s="7"/>
      <c r="G9" s="6">
        <v>67425080349</v>
      </c>
      <c r="H9" s="7"/>
      <c r="I9" s="6">
        <v>0</v>
      </c>
      <c r="J9" s="7"/>
      <c r="K9" s="6">
        <v>0</v>
      </c>
      <c r="L9" s="7"/>
      <c r="M9" s="19">
        <v>0</v>
      </c>
      <c r="N9" s="7"/>
      <c r="O9" s="6">
        <v>0</v>
      </c>
      <c r="P9" s="7"/>
      <c r="Q9" s="6">
        <f>C9+I9+M9</f>
        <v>33370</v>
      </c>
      <c r="R9" s="7"/>
      <c r="S9" s="6">
        <v>2056344</v>
      </c>
      <c r="T9" s="7"/>
      <c r="U9" s="6">
        <v>49985300824</v>
      </c>
      <c r="V9" s="7"/>
      <c r="W9" s="6">
        <v>68570474351</v>
      </c>
      <c r="X9" s="7"/>
      <c r="Y9" s="12">
        <v>6.8221527338520099E-4</v>
      </c>
    </row>
    <row r="10" spans="1:32" ht="21" x14ac:dyDescent="0.55000000000000004">
      <c r="A10" s="8" t="s">
        <v>45</v>
      </c>
      <c r="B10" s="7"/>
      <c r="C10" s="6">
        <v>23908</v>
      </c>
      <c r="D10" s="7"/>
      <c r="E10" s="6">
        <v>30001940747</v>
      </c>
      <c r="F10" s="7"/>
      <c r="G10" s="6">
        <v>40379575478</v>
      </c>
      <c r="H10" s="7"/>
      <c r="I10" s="6">
        <v>0</v>
      </c>
      <c r="J10" s="7"/>
      <c r="K10" s="6">
        <v>0</v>
      </c>
      <c r="L10" s="7"/>
      <c r="M10" s="19">
        <v>0</v>
      </c>
      <c r="N10" s="7"/>
      <c r="O10" s="6">
        <v>0</v>
      </c>
      <c r="P10" s="7"/>
      <c r="Q10" s="6">
        <f t="shared" ref="Q10:Q25" si="0">C10+I10+M10</f>
        <v>23908</v>
      </c>
      <c r="R10" s="7"/>
      <c r="S10" s="6">
        <v>1718957</v>
      </c>
      <c r="T10" s="7"/>
      <c r="U10" s="6">
        <v>30001940747</v>
      </c>
      <c r="V10" s="7"/>
      <c r="W10" s="6">
        <v>41067036659</v>
      </c>
      <c r="X10" s="7"/>
      <c r="Y10" s="12">
        <v>4.0858051379414408E-4</v>
      </c>
    </row>
    <row r="11" spans="1:32" ht="21" x14ac:dyDescent="0.55000000000000004">
      <c r="A11" s="8" t="s">
        <v>46</v>
      </c>
      <c r="B11" s="7"/>
      <c r="C11" s="6">
        <v>25461</v>
      </c>
      <c r="D11" s="7"/>
      <c r="E11" s="6">
        <v>30006899696</v>
      </c>
      <c r="F11" s="7"/>
      <c r="G11" s="6">
        <v>40765195956</v>
      </c>
      <c r="H11" s="7"/>
      <c r="I11" s="6">
        <v>0</v>
      </c>
      <c r="J11" s="7"/>
      <c r="K11" s="6">
        <v>0</v>
      </c>
      <c r="L11" s="7"/>
      <c r="M11" s="19">
        <v>0</v>
      </c>
      <c r="N11" s="7"/>
      <c r="O11" s="6">
        <v>0</v>
      </c>
      <c r="P11" s="7"/>
      <c r="Q11" s="6">
        <f t="shared" si="0"/>
        <v>25461</v>
      </c>
      <c r="R11" s="7"/>
      <c r="S11" s="6">
        <v>1631264</v>
      </c>
      <c r="T11" s="7"/>
      <c r="U11" s="6">
        <v>30006899696</v>
      </c>
      <c r="V11" s="7"/>
      <c r="W11" s="6">
        <v>41503513194</v>
      </c>
      <c r="X11" s="7"/>
      <c r="Y11" s="12">
        <v>4.1292306737087758E-4</v>
      </c>
    </row>
    <row r="12" spans="1:32" ht="21" x14ac:dyDescent="0.55000000000000004">
      <c r="A12" s="8" t="s">
        <v>47</v>
      </c>
      <c r="B12" s="7"/>
      <c r="C12" s="6">
        <v>10553</v>
      </c>
      <c r="D12" s="7"/>
      <c r="E12" s="6">
        <v>30880977088</v>
      </c>
      <c r="F12" s="7"/>
      <c r="G12" s="6">
        <v>41187444252</v>
      </c>
      <c r="H12" s="7"/>
      <c r="I12" s="6">
        <v>0</v>
      </c>
      <c r="J12" s="7"/>
      <c r="K12" s="6">
        <v>0</v>
      </c>
      <c r="L12" s="7"/>
      <c r="M12" s="19">
        <v>0</v>
      </c>
      <c r="N12" s="7"/>
      <c r="O12" s="6">
        <v>0</v>
      </c>
      <c r="P12" s="7"/>
      <c r="Q12" s="6">
        <f t="shared" si="0"/>
        <v>10553</v>
      </c>
      <c r="R12" s="7"/>
      <c r="S12" s="6">
        <v>3975147</v>
      </c>
      <c r="T12" s="7"/>
      <c r="U12" s="6">
        <v>30880977088</v>
      </c>
      <c r="V12" s="7"/>
      <c r="W12" s="6">
        <v>41919319571</v>
      </c>
      <c r="X12" s="7"/>
      <c r="Y12" s="12">
        <v>4.1705997124743985E-4</v>
      </c>
    </row>
    <row r="13" spans="1:32" ht="21" x14ac:dyDescent="0.55000000000000004">
      <c r="A13" s="8" t="s">
        <v>48</v>
      </c>
      <c r="B13" s="7"/>
      <c r="C13" s="6">
        <v>64800</v>
      </c>
      <c r="D13" s="7"/>
      <c r="E13" s="6">
        <v>99976334535</v>
      </c>
      <c r="F13" s="7"/>
      <c r="G13" s="6">
        <v>131803801821</v>
      </c>
      <c r="H13" s="7"/>
      <c r="I13" s="6">
        <v>0</v>
      </c>
      <c r="J13" s="7"/>
      <c r="K13" s="6">
        <v>0</v>
      </c>
      <c r="L13" s="7"/>
      <c r="M13" s="19">
        <v>0</v>
      </c>
      <c r="N13" s="7"/>
      <c r="O13" s="6">
        <v>0</v>
      </c>
      <c r="P13" s="7"/>
      <c r="Q13" s="6">
        <f t="shared" si="0"/>
        <v>64800</v>
      </c>
      <c r="R13" s="7"/>
      <c r="S13" s="6">
        <v>2070857</v>
      </c>
      <c r="T13" s="7"/>
      <c r="U13" s="6">
        <v>99976334535</v>
      </c>
      <c r="V13" s="7"/>
      <c r="W13" s="6">
        <v>134094301222</v>
      </c>
      <c r="X13" s="7"/>
      <c r="Y13" s="12">
        <v>1.3341191122477644E-3</v>
      </c>
    </row>
    <row r="14" spans="1:32" ht="21" x14ac:dyDescent="0.55000000000000004">
      <c r="A14" s="8" t="s">
        <v>49</v>
      </c>
      <c r="B14" s="7"/>
      <c r="C14" s="6">
        <v>4649</v>
      </c>
      <c r="D14" s="7"/>
      <c r="E14" s="6">
        <v>19999765550</v>
      </c>
      <c r="F14" s="7"/>
      <c r="G14" s="6">
        <v>25611292306</v>
      </c>
      <c r="H14" s="7"/>
      <c r="I14" s="6">
        <v>0</v>
      </c>
      <c r="J14" s="7"/>
      <c r="K14" s="6">
        <v>0</v>
      </c>
      <c r="L14" s="7"/>
      <c r="M14" s="19">
        <v>0</v>
      </c>
      <c r="N14" s="7"/>
      <c r="O14" s="6">
        <v>0</v>
      </c>
      <c r="P14" s="7"/>
      <c r="Q14" s="6">
        <f t="shared" si="0"/>
        <v>4649</v>
      </c>
      <c r="R14" s="7"/>
      <c r="S14" s="6">
        <v>5604329</v>
      </c>
      <c r="T14" s="7"/>
      <c r="U14" s="6">
        <v>19999765550</v>
      </c>
      <c r="V14" s="7"/>
      <c r="W14" s="6">
        <v>26035636988</v>
      </c>
      <c r="X14" s="7"/>
      <c r="Y14" s="12">
        <v>2.5903144718827866E-4</v>
      </c>
    </row>
    <row r="15" spans="1:32" ht="21" x14ac:dyDescent="0.55000000000000004">
      <c r="A15" s="8" t="s">
        <v>50</v>
      </c>
      <c r="B15" s="7"/>
      <c r="C15" s="6">
        <v>14500</v>
      </c>
      <c r="D15" s="7"/>
      <c r="E15" s="6">
        <v>60180307000</v>
      </c>
      <c r="F15" s="7"/>
      <c r="G15" s="6">
        <v>76218221154</v>
      </c>
      <c r="H15" s="7"/>
      <c r="I15" s="6">
        <v>0</v>
      </c>
      <c r="J15" s="7"/>
      <c r="K15" s="6">
        <v>0</v>
      </c>
      <c r="L15" s="7"/>
      <c r="M15" s="19">
        <v>0</v>
      </c>
      <c r="N15" s="7"/>
      <c r="O15" s="6">
        <v>0</v>
      </c>
      <c r="P15" s="7"/>
      <c r="Q15" s="6">
        <f t="shared" si="0"/>
        <v>14500</v>
      </c>
      <c r="R15" s="7"/>
      <c r="S15" s="6">
        <v>5345405</v>
      </c>
      <c r="T15" s="7"/>
      <c r="U15" s="6">
        <v>60180307000</v>
      </c>
      <c r="V15" s="7"/>
      <c r="W15" s="6">
        <v>77452192736</v>
      </c>
      <c r="X15" s="7"/>
      <c r="Y15" s="12">
        <v>7.7058047711905519E-4</v>
      </c>
    </row>
    <row r="16" spans="1:32" ht="21" x14ac:dyDescent="0.55000000000000004">
      <c r="A16" s="8" t="s">
        <v>51</v>
      </c>
      <c r="B16" s="7"/>
      <c r="C16" s="6">
        <v>9325</v>
      </c>
      <c r="D16" s="7"/>
      <c r="E16" s="6">
        <v>9303869502</v>
      </c>
      <c r="F16" s="7"/>
      <c r="G16" s="6">
        <v>9229665504</v>
      </c>
      <c r="H16" s="7"/>
      <c r="I16" s="6">
        <v>0</v>
      </c>
      <c r="J16" s="7"/>
      <c r="K16" s="6">
        <v>0</v>
      </c>
      <c r="L16" s="7"/>
      <c r="M16" s="19">
        <v>-15</v>
      </c>
      <c r="N16" s="7"/>
      <c r="O16" s="6">
        <v>14994833</v>
      </c>
      <c r="P16" s="7"/>
      <c r="Q16" s="6">
        <f t="shared" si="0"/>
        <v>9310</v>
      </c>
      <c r="R16" s="7"/>
      <c r="S16" s="6">
        <v>999800</v>
      </c>
      <c r="T16" s="7"/>
      <c r="U16" s="6">
        <v>9288903492</v>
      </c>
      <c r="V16" s="7"/>
      <c r="W16" s="6">
        <v>9306788319</v>
      </c>
      <c r="X16" s="7"/>
      <c r="Y16" s="12">
        <v>9.2594271768986033E-5</v>
      </c>
    </row>
    <row r="17" spans="1:25" ht="21" x14ac:dyDescent="0.55000000000000004">
      <c r="A17" s="8" t="s">
        <v>52</v>
      </c>
      <c r="B17" s="7"/>
      <c r="C17" s="6">
        <v>20000</v>
      </c>
      <c r="D17" s="7"/>
      <c r="E17" s="6">
        <v>20000000000</v>
      </c>
      <c r="F17" s="7"/>
      <c r="G17" s="6">
        <v>18397332000</v>
      </c>
      <c r="H17" s="7"/>
      <c r="I17" s="6">
        <v>0</v>
      </c>
      <c r="J17" s="7"/>
      <c r="K17" s="6">
        <v>0</v>
      </c>
      <c r="L17" s="7"/>
      <c r="M17" s="19">
        <v>0</v>
      </c>
      <c r="N17" s="7"/>
      <c r="O17" s="6">
        <v>0</v>
      </c>
      <c r="P17" s="7"/>
      <c r="Q17" s="6">
        <f t="shared" si="0"/>
        <v>20000</v>
      </c>
      <c r="R17" s="7"/>
      <c r="S17" s="6">
        <v>920000</v>
      </c>
      <c r="T17" s="7"/>
      <c r="U17" s="6">
        <v>20000000000</v>
      </c>
      <c r="V17" s="7"/>
      <c r="W17" s="6">
        <v>18397332000</v>
      </c>
      <c r="X17" s="7"/>
      <c r="Y17" s="12">
        <v>1.8303710159116421E-4</v>
      </c>
    </row>
    <row r="18" spans="1:25" ht="21" x14ac:dyDescent="0.55000000000000004">
      <c r="A18" s="8" t="s">
        <v>53</v>
      </c>
      <c r="B18" s="7"/>
      <c r="C18" s="6">
        <v>5000</v>
      </c>
      <c r="D18" s="7"/>
      <c r="E18" s="6">
        <v>5000000000</v>
      </c>
      <c r="F18" s="7"/>
      <c r="G18" s="6">
        <v>4996375000</v>
      </c>
      <c r="H18" s="7"/>
      <c r="I18" s="6">
        <v>0</v>
      </c>
      <c r="J18" s="7"/>
      <c r="K18" s="6">
        <v>0</v>
      </c>
      <c r="L18" s="7"/>
      <c r="M18" s="19">
        <v>0</v>
      </c>
      <c r="N18" s="7"/>
      <c r="O18" s="6">
        <v>0</v>
      </c>
      <c r="P18" s="7"/>
      <c r="Q18" s="6">
        <f t="shared" si="0"/>
        <v>5000</v>
      </c>
      <c r="R18" s="7"/>
      <c r="S18" s="6">
        <v>1000000</v>
      </c>
      <c r="T18" s="7"/>
      <c r="U18" s="6">
        <v>5000000000</v>
      </c>
      <c r="V18" s="7"/>
      <c r="W18" s="6">
        <v>4996375000</v>
      </c>
      <c r="X18" s="7"/>
      <c r="Y18" s="12">
        <v>4.9709490401246936E-5</v>
      </c>
    </row>
    <row r="19" spans="1:25" ht="21" x14ac:dyDescent="0.55000000000000004">
      <c r="A19" s="8" t="s">
        <v>54</v>
      </c>
      <c r="B19" s="7"/>
      <c r="C19" s="6">
        <v>200000</v>
      </c>
      <c r="D19" s="7"/>
      <c r="E19" s="6">
        <v>200000000000</v>
      </c>
      <c r="F19" s="7"/>
      <c r="G19" s="6">
        <v>199855000000</v>
      </c>
      <c r="H19" s="7"/>
      <c r="I19" s="6">
        <v>0</v>
      </c>
      <c r="J19" s="7"/>
      <c r="K19" s="6">
        <v>0</v>
      </c>
      <c r="L19" s="7"/>
      <c r="M19" s="19">
        <v>0</v>
      </c>
      <c r="N19" s="7"/>
      <c r="O19" s="6">
        <v>0</v>
      </c>
      <c r="P19" s="7"/>
      <c r="Q19" s="6">
        <f t="shared" si="0"/>
        <v>200000</v>
      </c>
      <c r="R19" s="7"/>
      <c r="S19" s="6">
        <v>1000000</v>
      </c>
      <c r="T19" s="7"/>
      <c r="U19" s="6">
        <v>200000000000</v>
      </c>
      <c r="V19" s="7"/>
      <c r="W19" s="6">
        <v>199855000000</v>
      </c>
      <c r="X19" s="7"/>
      <c r="Y19" s="12">
        <v>1.9883796160498775E-3</v>
      </c>
    </row>
    <row r="20" spans="1:25" ht="21" x14ac:dyDescent="0.55000000000000004">
      <c r="A20" s="8" t="s">
        <v>55</v>
      </c>
      <c r="B20" s="7"/>
      <c r="C20" s="6">
        <v>5000</v>
      </c>
      <c r="D20" s="7"/>
      <c r="E20" s="6">
        <v>5000725000</v>
      </c>
      <c r="F20" s="7"/>
      <c r="G20" s="6">
        <v>4999275000</v>
      </c>
      <c r="H20" s="7"/>
      <c r="I20" s="6">
        <v>0</v>
      </c>
      <c r="J20" s="7"/>
      <c r="K20" s="6">
        <v>0</v>
      </c>
      <c r="L20" s="7"/>
      <c r="M20" s="19">
        <v>0</v>
      </c>
      <c r="N20" s="7"/>
      <c r="O20" s="6">
        <v>0</v>
      </c>
      <c r="P20" s="7"/>
      <c r="Q20" s="6">
        <f t="shared" si="0"/>
        <v>5000</v>
      </c>
      <c r="R20" s="7"/>
      <c r="S20" s="6">
        <v>1000000</v>
      </c>
      <c r="T20" s="7"/>
      <c r="U20" s="6">
        <v>5000725000</v>
      </c>
      <c r="V20" s="7"/>
      <c r="W20" s="6">
        <v>4999275000</v>
      </c>
      <c r="X20" s="7"/>
      <c r="Y20" s="12">
        <v>4.9738342823685927E-5</v>
      </c>
    </row>
    <row r="21" spans="1:25" ht="21" x14ac:dyDescent="0.55000000000000004">
      <c r="A21" s="8" t="s">
        <v>56</v>
      </c>
      <c r="B21" s="7"/>
      <c r="C21" s="6">
        <v>3053</v>
      </c>
      <c r="D21" s="7"/>
      <c r="E21" s="6">
        <v>3053442685</v>
      </c>
      <c r="F21" s="7"/>
      <c r="G21" s="6">
        <v>3083079835</v>
      </c>
      <c r="H21" s="7"/>
      <c r="I21" s="6">
        <v>0</v>
      </c>
      <c r="J21" s="7"/>
      <c r="K21" s="6">
        <v>0</v>
      </c>
      <c r="L21" s="7"/>
      <c r="M21" s="19">
        <v>0</v>
      </c>
      <c r="N21" s="7"/>
      <c r="O21" s="6">
        <v>0</v>
      </c>
      <c r="P21" s="7"/>
      <c r="Q21" s="6">
        <f t="shared" si="0"/>
        <v>3053</v>
      </c>
      <c r="R21" s="7"/>
      <c r="S21" s="6">
        <v>1009999</v>
      </c>
      <c r="T21" s="7"/>
      <c r="U21" s="6">
        <v>3053442685</v>
      </c>
      <c r="V21" s="7"/>
      <c r="W21" s="6">
        <v>3083079835</v>
      </c>
      <c r="X21" s="7"/>
      <c r="Y21" s="12">
        <v>3.0673904073295234E-5</v>
      </c>
    </row>
    <row r="22" spans="1:25" ht="21" x14ac:dyDescent="0.55000000000000004">
      <c r="A22" s="8" t="s">
        <v>57</v>
      </c>
      <c r="B22" s="7"/>
      <c r="C22" s="6">
        <v>10000</v>
      </c>
      <c r="D22" s="7"/>
      <c r="E22" s="6">
        <v>10001420293</v>
      </c>
      <c r="F22" s="7"/>
      <c r="G22" s="6">
        <v>9899564355</v>
      </c>
      <c r="H22" s="7"/>
      <c r="I22" s="6">
        <v>0</v>
      </c>
      <c r="J22" s="7"/>
      <c r="K22" s="6">
        <v>0</v>
      </c>
      <c r="L22" s="7"/>
      <c r="M22" s="19">
        <v>0</v>
      </c>
      <c r="N22" s="7"/>
      <c r="O22" s="6">
        <v>0</v>
      </c>
      <c r="P22" s="7"/>
      <c r="Q22" s="6">
        <f t="shared" si="0"/>
        <v>10000</v>
      </c>
      <c r="R22" s="7"/>
      <c r="S22" s="6">
        <v>990100</v>
      </c>
      <c r="T22" s="7"/>
      <c r="U22" s="6">
        <v>10001420293</v>
      </c>
      <c r="V22" s="7"/>
      <c r="W22" s="6">
        <v>9899564355</v>
      </c>
      <c r="X22" s="7"/>
      <c r="Y22" s="12">
        <v>9.849186645946287E-5</v>
      </c>
    </row>
    <row r="23" spans="1:25" ht="21" x14ac:dyDescent="0.55000000000000004">
      <c r="A23" s="8" t="s">
        <v>58</v>
      </c>
      <c r="B23" s="7"/>
      <c r="C23" s="6">
        <v>100000</v>
      </c>
      <c r="D23" s="7"/>
      <c r="E23" s="6">
        <v>100000000000</v>
      </c>
      <c r="F23" s="7"/>
      <c r="G23" s="6">
        <v>99927500000</v>
      </c>
      <c r="H23" s="7"/>
      <c r="I23" s="6">
        <v>0</v>
      </c>
      <c r="J23" s="7"/>
      <c r="K23" s="6">
        <v>0</v>
      </c>
      <c r="L23" s="7"/>
      <c r="M23" s="19">
        <v>0</v>
      </c>
      <c r="N23" s="7"/>
      <c r="O23" s="6">
        <v>0</v>
      </c>
      <c r="P23" s="7"/>
      <c r="Q23" s="6">
        <f t="shared" si="0"/>
        <v>100000</v>
      </c>
      <c r="R23" s="7"/>
      <c r="S23" s="6">
        <v>1000000</v>
      </c>
      <c r="T23" s="7"/>
      <c r="U23" s="6">
        <v>100000000000</v>
      </c>
      <c r="V23" s="7"/>
      <c r="W23" s="6">
        <v>99927500000</v>
      </c>
      <c r="X23" s="7"/>
      <c r="Y23" s="12">
        <v>9.9418980802493877E-4</v>
      </c>
    </row>
    <row r="24" spans="1:25" ht="21" x14ac:dyDescent="0.55000000000000004">
      <c r="A24" s="8" t="s">
        <v>59</v>
      </c>
      <c r="B24" s="7"/>
      <c r="C24" s="6">
        <v>99974</v>
      </c>
      <c r="D24" s="7"/>
      <c r="E24" s="6">
        <v>99973280311</v>
      </c>
      <c r="F24" s="7"/>
      <c r="G24" s="6">
        <v>99959503770</v>
      </c>
      <c r="H24" s="7"/>
      <c r="I24" s="6">
        <v>0</v>
      </c>
      <c r="J24" s="7"/>
      <c r="K24" s="6">
        <v>0</v>
      </c>
      <c r="L24" s="7"/>
      <c r="M24" s="19">
        <v>0</v>
      </c>
      <c r="N24" s="7"/>
      <c r="O24" s="6">
        <v>0</v>
      </c>
      <c r="P24" s="7"/>
      <c r="Q24" s="6">
        <f t="shared" si="0"/>
        <v>99974</v>
      </c>
      <c r="R24" s="7"/>
      <c r="S24" s="6">
        <v>1000000</v>
      </c>
      <c r="T24" s="7"/>
      <c r="U24" s="6">
        <v>99973280311</v>
      </c>
      <c r="V24" s="7"/>
      <c r="W24" s="6">
        <v>99959503770</v>
      </c>
      <c r="X24" s="7"/>
      <c r="Y24" s="12">
        <v>9.9450821709103532E-4</v>
      </c>
    </row>
    <row r="25" spans="1:25" ht="21.75" thickBot="1" x14ac:dyDescent="0.6">
      <c r="A25" s="8" t="s">
        <v>60</v>
      </c>
      <c r="B25" s="7"/>
      <c r="C25" s="6">
        <v>0</v>
      </c>
      <c r="D25" s="7"/>
      <c r="E25" s="6">
        <v>0</v>
      </c>
      <c r="F25" s="7"/>
      <c r="G25" s="6">
        <v>0</v>
      </c>
      <c r="H25" s="7"/>
      <c r="I25" s="6">
        <v>299288</v>
      </c>
      <c r="J25" s="7"/>
      <c r="K25" s="6">
        <v>299287000001</v>
      </c>
      <c r="L25" s="7"/>
      <c r="M25" s="19">
        <v>-6</v>
      </c>
      <c r="N25" s="7"/>
      <c r="O25" s="6">
        <v>5995650</v>
      </c>
      <c r="P25" s="7"/>
      <c r="Q25" s="6">
        <f t="shared" si="0"/>
        <v>299282</v>
      </c>
      <c r="R25" s="7"/>
      <c r="S25" s="6">
        <v>1000000</v>
      </c>
      <c r="T25" s="7"/>
      <c r="U25" s="6">
        <v>299281000021</v>
      </c>
      <c r="V25" s="7"/>
      <c r="W25" s="6">
        <v>299065020550</v>
      </c>
      <c r="X25" s="7"/>
      <c r="Y25" s="12">
        <v>2.9754311412531972E-3</v>
      </c>
    </row>
    <row r="26" spans="1:25" s="9" customFormat="1" ht="24.75" thickBot="1" x14ac:dyDescent="0.3">
      <c r="A26" s="9" t="s">
        <v>40</v>
      </c>
      <c r="C26" s="9" t="s">
        <v>40</v>
      </c>
      <c r="E26" s="10">
        <f>SUM(E9:E25)</f>
        <v>773364263231</v>
      </c>
      <c r="G26" s="10">
        <f>SUM(G9:G25)</f>
        <v>873737906780</v>
      </c>
      <c r="I26" s="9" t="s">
        <v>40</v>
      </c>
      <c r="K26" s="10">
        <f>SUM(K9:K25)</f>
        <v>299287000001</v>
      </c>
      <c r="M26" s="9" t="s">
        <v>40</v>
      </c>
      <c r="O26" s="10">
        <f>SUM(O9:O25)</f>
        <v>20990483</v>
      </c>
      <c r="Q26" s="9" t="s">
        <v>40</v>
      </c>
      <c r="S26" s="9" t="s">
        <v>40</v>
      </c>
      <c r="U26" s="10">
        <f>SUM(U9:U25)</f>
        <v>1072630297242</v>
      </c>
      <c r="W26" s="10">
        <f>SUM(W9:W25)</f>
        <v>1180131913550</v>
      </c>
      <c r="Y26" s="11">
        <f>SUM(Y9:Y25)</f>
        <v>1.1741263621889651E-2</v>
      </c>
    </row>
    <row r="27" spans="1:25" ht="19.5" thickTop="1" x14ac:dyDescent="0.45"/>
  </sheetData>
  <mergeCells count="22">
    <mergeCell ref="A7:A8"/>
    <mergeCell ref="I8"/>
    <mergeCell ref="K8"/>
    <mergeCell ref="I7:K7"/>
    <mergeCell ref="C7:C8"/>
    <mergeCell ref="E7:E8"/>
    <mergeCell ref="A2:Y2"/>
    <mergeCell ref="A3:Y3"/>
    <mergeCell ref="A4:Y4"/>
    <mergeCell ref="A5:Y5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77"/>
  <sheetViews>
    <sheetView rightToLeft="1" workbookViewId="0">
      <selection activeCell="K79" sqref="K79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23" style="1" customWidth="1"/>
    <col min="4" max="4" width="1" style="1" customWidth="1"/>
    <col min="5" max="5" width="26.140625" style="1" bestFit="1" customWidth="1"/>
    <col min="6" max="6" width="1" style="1" customWidth="1"/>
    <col min="7" max="7" width="25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</row>
    <row r="3" spans="1:13" ht="26.25" x14ac:dyDescent="0.45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</row>
    <row r="4" spans="1:13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</row>
    <row r="5" spans="1:13" s="17" customFormat="1" ht="28.5" x14ac:dyDescent="0.4">
      <c r="A5" s="59" t="s">
        <v>115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15"/>
      <c r="M5" s="15"/>
    </row>
    <row r="6" spans="1:13" ht="27" thickBot="1" x14ac:dyDescent="0.5">
      <c r="A6" s="57" t="s">
        <v>62</v>
      </c>
      <c r="C6" s="57" t="s">
        <v>110</v>
      </c>
      <c r="E6" s="57" t="s">
        <v>5</v>
      </c>
      <c r="F6" s="57" t="s">
        <v>5</v>
      </c>
      <c r="G6" s="57" t="s">
        <v>5</v>
      </c>
      <c r="I6" s="57" t="s">
        <v>6</v>
      </c>
      <c r="J6" s="57" t="s">
        <v>6</v>
      </c>
      <c r="K6" s="57" t="s">
        <v>6</v>
      </c>
    </row>
    <row r="7" spans="1:13" ht="27" thickBot="1" x14ac:dyDescent="0.5">
      <c r="A7" s="57" t="s">
        <v>62</v>
      </c>
      <c r="C7" s="57" t="s">
        <v>63</v>
      </c>
      <c r="E7" s="57" t="s">
        <v>64</v>
      </c>
      <c r="G7" s="57" t="s">
        <v>65</v>
      </c>
      <c r="I7" s="57" t="s">
        <v>63</v>
      </c>
      <c r="K7" s="57" t="s">
        <v>61</v>
      </c>
    </row>
    <row r="8" spans="1:13" ht="21" x14ac:dyDescent="0.55000000000000004">
      <c r="A8" s="8" t="s">
        <v>66</v>
      </c>
      <c r="B8" s="7"/>
      <c r="C8" s="6">
        <v>3107517</v>
      </c>
      <c r="D8" s="6"/>
      <c r="E8" s="6">
        <v>13196</v>
      </c>
      <c r="F8" s="6"/>
      <c r="G8" s="6">
        <v>0</v>
      </c>
      <c r="H8" s="6"/>
      <c r="I8" s="6">
        <f>C8+E8-G8</f>
        <v>3120713</v>
      </c>
      <c r="J8" s="7"/>
      <c r="K8" s="12">
        <v>3.1048320616156016E-8</v>
      </c>
    </row>
    <row r="9" spans="1:13" ht="21" x14ac:dyDescent="0.55000000000000004">
      <c r="A9" s="8" t="s">
        <v>67</v>
      </c>
      <c r="B9" s="7"/>
      <c r="C9" s="6">
        <v>86166196601</v>
      </c>
      <c r="D9" s="6"/>
      <c r="E9" s="6">
        <v>100000000000</v>
      </c>
      <c r="F9" s="6"/>
      <c r="G9" s="6">
        <v>53575095504</v>
      </c>
      <c r="H9" s="6"/>
      <c r="I9" s="6">
        <f t="shared" ref="I9:I72" si="0">C9+E9-G9</f>
        <v>132591101097</v>
      </c>
      <c r="J9" s="7"/>
      <c r="K9" s="12">
        <v>1.3191636070695421E-3</v>
      </c>
    </row>
    <row r="10" spans="1:13" ht="21" x14ac:dyDescent="0.55000000000000004">
      <c r="A10" s="8" t="s">
        <v>66</v>
      </c>
      <c r="B10" s="7"/>
      <c r="C10" s="6">
        <v>11264390</v>
      </c>
      <c r="D10" s="6"/>
      <c r="E10" s="6">
        <v>47646</v>
      </c>
      <c r="F10" s="6"/>
      <c r="G10" s="6">
        <v>0</v>
      </c>
      <c r="H10" s="6"/>
      <c r="I10" s="6">
        <f t="shared" si="0"/>
        <v>11312036</v>
      </c>
      <c r="J10" s="7"/>
      <c r="K10" s="12">
        <v>1.1254470390244122E-7</v>
      </c>
    </row>
    <row r="11" spans="1:13" ht="21" x14ac:dyDescent="0.55000000000000004">
      <c r="A11" s="8" t="s">
        <v>66</v>
      </c>
      <c r="B11" s="7"/>
      <c r="C11" s="6">
        <v>11349785</v>
      </c>
      <c r="D11" s="6"/>
      <c r="E11" s="6">
        <v>48007</v>
      </c>
      <c r="F11" s="6"/>
      <c r="G11" s="6">
        <v>0</v>
      </c>
      <c r="H11" s="6"/>
      <c r="I11" s="6">
        <f t="shared" si="0"/>
        <v>11397792</v>
      </c>
      <c r="J11" s="7"/>
      <c r="K11" s="12">
        <v>1.1339789988129576E-7</v>
      </c>
    </row>
    <row r="12" spans="1:13" ht="21" x14ac:dyDescent="0.55000000000000004">
      <c r="A12" s="8" t="s">
        <v>66</v>
      </c>
      <c r="B12" s="7"/>
      <c r="C12" s="6">
        <v>12141282</v>
      </c>
      <c r="D12" s="6"/>
      <c r="E12" s="6">
        <v>51355</v>
      </c>
      <c r="F12" s="6"/>
      <c r="G12" s="6">
        <v>0</v>
      </c>
      <c r="H12" s="6"/>
      <c r="I12" s="6">
        <f t="shared" si="0"/>
        <v>12192637</v>
      </c>
      <c r="J12" s="7"/>
      <c r="K12" s="12">
        <v>1.2130590116181995E-7</v>
      </c>
    </row>
    <row r="13" spans="1:13" ht="21" x14ac:dyDescent="0.55000000000000004">
      <c r="A13" s="8" t="s">
        <v>68</v>
      </c>
      <c r="B13" s="7"/>
      <c r="C13" s="6">
        <v>66456222254</v>
      </c>
      <c r="D13" s="6"/>
      <c r="E13" s="6">
        <v>66384790813</v>
      </c>
      <c r="F13" s="6"/>
      <c r="G13" s="6">
        <v>29565772235</v>
      </c>
      <c r="H13" s="6"/>
      <c r="I13" s="6">
        <f t="shared" si="0"/>
        <v>103275240832</v>
      </c>
      <c r="J13" s="7"/>
      <c r="K13" s="12">
        <v>1.0274968537839473E-3</v>
      </c>
    </row>
    <row r="14" spans="1:13" ht="21" x14ac:dyDescent="0.55000000000000004">
      <c r="A14" s="8" t="s">
        <v>68</v>
      </c>
      <c r="B14" s="7"/>
      <c r="C14" s="6">
        <v>1511580879759</v>
      </c>
      <c r="D14" s="6"/>
      <c r="E14" s="6">
        <v>205566621167371</v>
      </c>
      <c r="F14" s="6"/>
      <c r="G14" s="6">
        <v>206915062425212</v>
      </c>
      <c r="H14" s="6"/>
      <c r="I14" s="6">
        <f t="shared" si="0"/>
        <v>163139621918</v>
      </c>
      <c r="J14" s="7"/>
      <c r="K14" s="12">
        <v>1.6230942372812039E-3</v>
      </c>
    </row>
    <row r="15" spans="1:13" ht="21" x14ac:dyDescent="0.55000000000000004">
      <c r="A15" s="8" t="s">
        <v>68</v>
      </c>
      <c r="B15" s="7"/>
      <c r="C15" s="6">
        <v>93613160798</v>
      </c>
      <c r="D15" s="6"/>
      <c r="E15" s="6">
        <v>1748280640</v>
      </c>
      <c r="F15" s="6"/>
      <c r="G15" s="6">
        <v>60477848</v>
      </c>
      <c r="H15" s="6"/>
      <c r="I15" s="6">
        <f t="shared" si="0"/>
        <v>95300963590</v>
      </c>
      <c r="J15" s="7"/>
      <c r="K15" s="12">
        <v>9.4815988287642319E-4</v>
      </c>
    </row>
    <row r="16" spans="1:13" ht="21" x14ac:dyDescent="0.55000000000000004">
      <c r="A16" s="8" t="s">
        <v>68</v>
      </c>
      <c r="B16" s="7"/>
      <c r="C16" s="6">
        <v>374197484903</v>
      </c>
      <c r="D16" s="6"/>
      <c r="E16" s="6">
        <v>52056096105775</v>
      </c>
      <c r="F16" s="6"/>
      <c r="G16" s="6">
        <v>52423576893848</v>
      </c>
      <c r="H16" s="6"/>
      <c r="I16" s="6">
        <f t="shared" si="0"/>
        <v>6716696830</v>
      </c>
      <c r="J16" s="7"/>
      <c r="K16" s="12">
        <v>6.6825163563377589E-5</v>
      </c>
    </row>
    <row r="17" spans="1:11" ht="21" x14ac:dyDescent="0.55000000000000004">
      <c r="A17" s="8" t="s">
        <v>68</v>
      </c>
      <c r="B17" s="7"/>
      <c r="C17" s="6">
        <v>915499892</v>
      </c>
      <c r="D17" s="6"/>
      <c r="E17" s="6">
        <v>38817341084</v>
      </c>
      <c r="F17" s="6"/>
      <c r="G17" s="6">
        <v>38953602457</v>
      </c>
      <c r="H17" s="6"/>
      <c r="I17" s="6">
        <f t="shared" si="0"/>
        <v>779238519</v>
      </c>
      <c r="J17" s="7"/>
      <c r="K17" s="12">
        <v>7.7527306658352067E-6</v>
      </c>
    </row>
    <row r="18" spans="1:11" ht="21" x14ac:dyDescent="0.55000000000000004">
      <c r="A18" s="8" t="s">
        <v>68</v>
      </c>
      <c r="B18" s="7"/>
      <c r="C18" s="6">
        <v>63713984291</v>
      </c>
      <c r="D18" s="6"/>
      <c r="E18" s="6">
        <v>1153935172</v>
      </c>
      <c r="F18" s="6"/>
      <c r="G18" s="6">
        <v>29658589938</v>
      </c>
      <c r="H18" s="6"/>
      <c r="I18" s="6">
        <f t="shared" si="0"/>
        <v>35209329525</v>
      </c>
      <c r="J18" s="7"/>
      <c r="K18" s="12">
        <v>3.5030153422377781E-4</v>
      </c>
    </row>
    <row r="19" spans="1:11" ht="21" x14ac:dyDescent="0.55000000000000004">
      <c r="A19" s="8" t="s">
        <v>68</v>
      </c>
      <c r="B19" s="7"/>
      <c r="C19" s="6">
        <v>5092285780</v>
      </c>
      <c r="D19" s="6"/>
      <c r="E19" s="6">
        <v>4986957978</v>
      </c>
      <c r="F19" s="6"/>
      <c r="G19" s="6">
        <v>60589938</v>
      </c>
      <c r="H19" s="6"/>
      <c r="I19" s="6">
        <f t="shared" si="0"/>
        <v>10018653820</v>
      </c>
      <c r="J19" s="7"/>
      <c r="K19" s="12">
        <v>9.9676700787812355E-5</v>
      </c>
    </row>
    <row r="20" spans="1:11" ht="21" x14ac:dyDescent="0.55000000000000004">
      <c r="A20" s="8" t="s">
        <v>68</v>
      </c>
      <c r="B20" s="7"/>
      <c r="C20" s="6">
        <v>2216839481</v>
      </c>
      <c r="D20" s="6"/>
      <c r="E20" s="6">
        <v>1056459464</v>
      </c>
      <c r="F20" s="6"/>
      <c r="G20" s="6">
        <v>54548803</v>
      </c>
      <c r="H20" s="6"/>
      <c r="I20" s="6">
        <f t="shared" si="0"/>
        <v>3218750142</v>
      </c>
      <c r="J20" s="7"/>
      <c r="K20" s="12">
        <v>3.2023703042257882E-5</v>
      </c>
    </row>
    <row r="21" spans="1:11" ht="21" x14ac:dyDescent="0.55000000000000004">
      <c r="A21" s="8" t="s">
        <v>68</v>
      </c>
      <c r="B21" s="7"/>
      <c r="C21" s="6">
        <v>10006985279</v>
      </c>
      <c r="D21" s="6"/>
      <c r="E21" s="6">
        <v>12745720193</v>
      </c>
      <c r="F21" s="6"/>
      <c r="G21" s="6">
        <v>60589938</v>
      </c>
      <c r="H21" s="6"/>
      <c r="I21" s="6">
        <f t="shared" si="0"/>
        <v>22692115534</v>
      </c>
      <c r="J21" s="7"/>
      <c r="K21" s="12">
        <v>2.2576638049012725E-4</v>
      </c>
    </row>
    <row r="22" spans="1:11" ht="21" x14ac:dyDescent="0.55000000000000004">
      <c r="A22" s="8" t="s">
        <v>68</v>
      </c>
      <c r="B22" s="7"/>
      <c r="C22" s="6">
        <v>1931743085</v>
      </c>
      <c r="D22" s="6"/>
      <c r="E22" s="6">
        <v>5015062521</v>
      </c>
      <c r="F22" s="6"/>
      <c r="G22" s="6">
        <v>60589938</v>
      </c>
      <c r="H22" s="6"/>
      <c r="I22" s="6">
        <f t="shared" si="0"/>
        <v>6886215668</v>
      </c>
      <c r="J22" s="7"/>
      <c r="K22" s="12">
        <v>6.851172533073724E-5</v>
      </c>
    </row>
    <row r="23" spans="1:11" ht="21" x14ac:dyDescent="0.55000000000000004">
      <c r="A23" s="8" t="s">
        <v>68</v>
      </c>
      <c r="B23" s="7"/>
      <c r="C23" s="6">
        <v>56519375471</v>
      </c>
      <c r="D23" s="6"/>
      <c r="E23" s="6">
        <v>42429888778</v>
      </c>
      <c r="F23" s="6"/>
      <c r="G23" s="6">
        <v>60477848</v>
      </c>
      <c r="H23" s="6"/>
      <c r="I23" s="6">
        <f t="shared" si="0"/>
        <v>98888786401</v>
      </c>
      <c r="J23" s="7"/>
      <c r="K23" s="12">
        <v>9.8385553093822378E-4</v>
      </c>
    </row>
    <row r="24" spans="1:11" ht="21" x14ac:dyDescent="0.55000000000000004">
      <c r="A24" s="8" t="s">
        <v>68</v>
      </c>
      <c r="B24" s="7"/>
      <c r="C24" s="6">
        <v>1831351833</v>
      </c>
      <c r="D24" s="6"/>
      <c r="E24" s="6">
        <v>3065380914</v>
      </c>
      <c r="F24" s="6"/>
      <c r="G24" s="6">
        <v>60589938</v>
      </c>
      <c r="H24" s="6"/>
      <c r="I24" s="6">
        <f t="shared" si="0"/>
        <v>4836142809</v>
      </c>
      <c r="J24" s="7"/>
      <c r="K24" s="12">
        <v>4.8115322517434115E-5</v>
      </c>
    </row>
    <row r="25" spans="1:11" ht="21" x14ac:dyDescent="0.55000000000000004">
      <c r="A25" s="8" t="s">
        <v>68</v>
      </c>
      <c r="B25" s="7"/>
      <c r="C25" s="6">
        <v>59566872716</v>
      </c>
      <c r="D25" s="6"/>
      <c r="E25" s="6">
        <v>1112126457</v>
      </c>
      <c r="F25" s="6"/>
      <c r="G25" s="6">
        <v>60589938</v>
      </c>
      <c r="H25" s="6"/>
      <c r="I25" s="6">
        <f t="shared" si="0"/>
        <v>60618409235</v>
      </c>
      <c r="J25" s="7"/>
      <c r="K25" s="12">
        <v>6.0309929338892519E-4</v>
      </c>
    </row>
    <row r="26" spans="1:11" ht="21" x14ac:dyDescent="0.55000000000000004">
      <c r="A26" s="8" t="s">
        <v>69</v>
      </c>
      <c r="B26" s="7"/>
      <c r="C26" s="6">
        <v>116299474874</v>
      </c>
      <c r="D26" s="6"/>
      <c r="E26" s="6">
        <v>119940009734</v>
      </c>
      <c r="F26" s="6"/>
      <c r="G26" s="6">
        <v>123214988564</v>
      </c>
      <c r="H26" s="6"/>
      <c r="I26" s="6">
        <f t="shared" si="0"/>
        <v>113024496044</v>
      </c>
      <c r="J26" s="7"/>
      <c r="K26" s="12">
        <v>1.124493277867452E-3</v>
      </c>
    </row>
    <row r="27" spans="1:11" ht="21" x14ac:dyDescent="0.55000000000000004">
      <c r="A27" s="8" t="s">
        <v>68</v>
      </c>
      <c r="B27" s="7"/>
      <c r="C27" s="6">
        <v>730267180</v>
      </c>
      <c r="D27" s="6"/>
      <c r="E27" s="6">
        <v>26529636066</v>
      </c>
      <c r="F27" s="6"/>
      <c r="G27" s="6">
        <v>60589938</v>
      </c>
      <c r="H27" s="6"/>
      <c r="I27" s="6">
        <f t="shared" si="0"/>
        <v>27199313308</v>
      </c>
      <c r="J27" s="7"/>
      <c r="K27" s="12">
        <v>2.7060899228031004E-4</v>
      </c>
    </row>
    <row r="28" spans="1:11" ht="21" x14ac:dyDescent="0.55000000000000004">
      <c r="A28" s="8" t="s">
        <v>68</v>
      </c>
      <c r="B28" s="7"/>
      <c r="C28" s="6">
        <v>3311670945</v>
      </c>
      <c r="D28" s="6"/>
      <c r="E28" s="6">
        <v>7642788781</v>
      </c>
      <c r="F28" s="6"/>
      <c r="G28" s="6">
        <v>56628330</v>
      </c>
      <c r="H28" s="6"/>
      <c r="I28" s="6">
        <f t="shared" si="0"/>
        <v>10897831396</v>
      </c>
      <c r="J28" s="7"/>
      <c r="K28" s="12">
        <v>1.0842373624355048E-4</v>
      </c>
    </row>
    <row r="29" spans="1:11" ht="21" x14ac:dyDescent="0.55000000000000004">
      <c r="A29" s="8" t="s">
        <v>68</v>
      </c>
      <c r="B29" s="7"/>
      <c r="C29" s="6">
        <v>890071829</v>
      </c>
      <c r="D29" s="6"/>
      <c r="E29" s="6">
        <v>35553871554</v>
      </c>
      <c r="F29" s="6"/>
      <c r="G29" s="6">
        <v>60589938</v>
      </c>
      <c r="H29" s="6"/>
      <c r="I29" s="6">
        <f t="shared" si="0"/>
        <v>36383353445</v>
      </c>
      <c r="J29" s="7"/>
      <c r="K29" s="12">
        <v>3.61982028738716E-4</v>
      </c>
    </row>
    <row r="30" spans="1:11" ht="21" x14ac:dyDescent="0.55000000000000004">
      <c r="A30" s="8" t="s">
        <v>68</v>
      </c>
      <c r="B30" s="7"/>
      <c r="C30" s="6">
        <v>4865835186</v>
      </c>
      <c r="D30" s="6"/>
      <c r="E30" s="6">
        <v>10183064450</v>
      </c>
      <c r="F30" s="6"/>
      <c r="G30" s="6">
        <v>60589938</v>
      </c>
      <c r="H30" s="6"/>
      <c r="I30" s="6">
        <f t="shared" si="0"/>
        <v>14988309698</v>
      </c>
      <c r="J30" s="7"/>
      <c r="K30" s="12">
        <v>1.4912035967349274E-4</v>
      </c>
    </row>
    <row r="31" spans="1:11" ht="21" x14ac:dyDescent="0.55000000000000004">
      <c r="A31" s="8" t="s">
        <v>69</v>
      </c>
      <c r="B31" s="7"/>
      <c r="C31" s="6">
        <v>9824407</v>
      </c>
      <c r="D31" s="6"/>
      <c r="E31" s="6">
        <v>41720</v>
      </c>
      <c r="F31" s="6"/>
      <c r="G31" s="6">
        <v>0</v>
      </c>
      <c r="H31" s="6"/>
      <c r="I31" s="6">
        <f t="shared" si="0"/>
        <v>9866127</v>
      </c>
      <c r="J31" s="7"/>
      <c r="K31" s="12">
        <v>9.8159194496806835E-8</v>
      </c>
    </row>
    <row r="32" spans="1:11" ht="21" x14ac:dyDescent="0.55000000000000004">
      <c r="A32" s="8" t="s">
        <v>68</v>
      </c>
      <c r="B32" s="7"/>
      <c r="C32" s="6">
        <v>2822162912</v>
      </c>
      <c r="D32" s="6"/>
      <c r="E32" s="6">
        <v>156247088912</v>
      </c>
      <c r="F32" s="6"/>
      <c r="G32" s="6">
        <v>151310589938</v>
      </c>
      <c r="H32" s="6"/>
      <c r="I32" s="6">
        <f t="shared" si="0"/>
        <v>7758661886</v>
      </c>
      <c r="J32" s="7"/>
      <c r="K32" s="12">
        <v>7.7191789757301535E-5</v>
      </c>
    </row>
    <row r="33" spans="1:11" ht="21" x14ac:dyDescent="0.55000000000000004">
      <c r="A33" s="8" t="s">
        <v>68</v>
      </c>
      <c r="B33" s="7"/>
      <c r="C33" s="6">
        <v>1608789480</v>
      </c>
      <c r="D33" s="6"/>
      <c r="E33" s="6">
        <v>2977848600</v>
      </c>
      <c r="F33" s="6"/>
      <c r="G33" s="6">
        <v>60589938</v>
      </c>
      <c r="H33" s="6"/>
      <c r="I33" s="6">
        <f t="shared" si="0"/>
        <v>4526048142</v>
      </c>
      <c r="J33" s="7"/>
      <c r="K33" s="12">
        <v>4.5030156197309157E-5</v>
      </c>
    </row>
    <row r="34" spans="1:11" ht="21" x14ac:dyDescent="0.55000000000000004">
      <c r="A34" s="8" t="s">
        <v>68</v>
      </c>
      <c r="B34" s="7"/>
      <c r="C34" s="6">
        <v>1650407806</v>
      </c>
      <c r="D34" s="6"/>
      <c r="E34" s="6">
        <v>3529699477</v>
      </c>
      <c r="F34" s="6"/>
      <c r="G34" s="6">
        <v>60589938</v>
      </c>
      <c r="H34" s="6"/>
      <c r="I34" s="6">
        <f t="shared" si="0"/>
        <v>5119517345</v>
      </c>
      <c r="J34" s="7"/>
      <c r="K34" s="12">
        <v>5.0934647283339359E-5</v>
      </c>
    </row>
    <row r="35" spans="1:11" ht="21" x14ac:dyDescent="0.55000000000000004">
      <c r="A35" s="8" t="s">
        <v>68</v>
      </c>
      <c r="B35" s="7"/>
      <c r="C35" s="6">
        <v>466820011</v>
      </c>
      <c r="D35" s="6"/>
      <c r="E35" s="6">
        <v>322782894</v>
      </c>
      <c r="F35" s="6"/>
      <c r="G35" s="6">
        <v>43216642</v>
      </c>
      <c r="H35" s="6"/>
      <c r="I35" s="6">
        <f t="shared" si="0"/>
        <v>746386263</v>
      </c>
      <c r="J35" s="7"/>
      <c r="K35" s="12">
        <v>7.4258799181848985E-6</v>
      </c>
    </row>
    <row r="36" spans="1:11" ht="21" x14ac:dyDescent="0.55000000000000004">
      <c r="A36" s="8" t="s">
        <v>68</v>
      </c>
      <c r="B36" s="7"/>
      <c r="C36" s="6">
        <v>5084285548</v>
      </c>
      <c r="D36" s="6"/>
      <c r="E36" s="6">
        <v>19400864119</v>
      </c>
      <c r="F36" s="6"/>
      <c r="G36" s="6">
        <v>9502603513</v>
      </c>
      <c r="H36" s="6"/>
      <c r="I36" s="6">
        <f t="shared" si="0"/>
        <v>14982546154</v>
      </c>
      <c r="J36" s="7"/>
      <c r="K36" s="12">
        <v>1.4906301753341217E-4</v>
      </c>
    </row>
    <row r="37" spans="1:11" ht="21" x14ac:dyDescent="0.55000000000000004">
      <c r="A37" s="8" t="s">
        <v>68</v>
      </c>
      <c r="B37" s="7"/>
      <c r="C37" s="6">
        <v>547596808</v>
      </c>
      <c r="D37" s="6"/>
      <c r="E37" s="6">
        <v>10272235217</v>
      </c>
      <c r="F37" s="6"/>
      <c r="G37" s="6">
        <v>60589938</v>
      </c>
      <c r="H37" s="6"/>
      <c r="I37" s="6">
        <f t="shared" si="0"/>
        <v>10759242087</v>
      </c>
      <c r="J37" s="7"/>
      <c r="K37" s="12">
        <v>1.0704489579913809E-4</v>
      </c>
    </row>
    <row r="38" spans="1:11" ht="21" x14ac:dyDescent="0.55000000000000004">
      <c r="A38" s="8" t="s">
        <v>68</v>
      </c>
      <c r="B38" s="7"/>
      <c r="C38" s="6">
        <v>952668991</v>
      </c>
      <c r="D38" s="6"/>
      <c r="E38" s="6">
        <v>2064777666</v>
      </c>
      <c r="F38" s="6"/>
      <c r="G38" s="6">
        <v>60589938</v>
      </c>
      <c r="H38" s="6"/>
      <c r="I38" s="6">
        <f t="shared" si="0"/>
        <v>2956856719</v>
      </c>
      <c r="J38" s="7"/>
      <c r="K38" s="12">
        <v>2.941809625798564E-5</v>
      </c>
    </row>
    <row r="39" spans="1:11" ht="21" x14ac:dyDescent="0.55000000000000004">
      <c r="A39" s="8" t="s">
        <v>68</v>
      </c>
      <c r="B39" s="7"/>
      <c r="C39" s="6">
        <v>1229154195</v>
      </c>
      <c r="D39" s="6"/>
      <c r="E39" s="6">
        <v>2536024631</v>
      </c>
      <c r="F39" s="6"/>
      <c r="G39" s="6">
        <v>60589938</v>
      </c>
      <c r="H39" s="6"/>
      <c r="I39" s="6">
        <f t="shared" si="0"/>
        <v>3704588888</v>
      </c>
      <c r="J39" s="7"/>
      <c r="K39" s="12">
        <v>3.6857366744610256E-5</v>
      </c>
    </row>
    <row r="40" spans="1:11" ht="21" x14ac:dyDescent="0.55000000000000004">
      <c r="A40" s="8" t="s">
        <v>68</v>
      </c>
      <c r="B40" s="7"/>
      <c r="C40" s="6">
        <v>2006514348</v>
      </c>
      <c r="D40" s="6"/>
      <c r="E40" s="6">
        <v>46909000743</v>
      </c>
      <c r="F40" s="6"/>
      <c r="G40" s="6">
        <v>48869537177</v>
      </c>
      <c r="H40" s="6"/>
      <c r="I40" s="6">
        <f t="shared" si="0"/>
        <v>45977914</v>
      </c>
      <c r="J40" s="7"/>
      <c r="K40" s="12">
        <v>4.5743937847986933E-7</v>
      </c>
    </row>
    <row r="41" spans="1:11" ht="21" x14ac:dyDescent="0.55000000000000004">
      <c r="A41" s="8" t="s">
        <v>69</v>
      </c>
      <c r="B41" s="7"/>
      <c r="C41" s="6">
        <v>176300000000</v>
      </c>
      <c r="D41" s="6"/>
      <c r="E41" s="6">
        <v>0</v>
      </c>
      <c r="F41" s="6"/>
      <c r="G41" s="6">
        <v>0</v>
      </c>
      <c r="H41" s="6"/>
      <c r="I41" s="6">
        <f t="shared" si="0"/>
        <v>176300000000</v>
      </c>
      <c r="J41" s="7"/>
      <c r="K41" s="12">
        <v>1.7540283020669655E-3</v>
      </c>
    </row>
    <row r="42" spans="1:11" ht="21" x14ac:dyDescent="0.55000000000000004">
      <c r="A42" s="8" t="s">
        <v>69</v>
      </c>
      <c r="B42" s="7"/>
      <c r="C42" s="6">
        <v>36800000000</v>
      </c>
      <c r="D42" s="6"/>
      <c r="E42" s="6">
        <v>0</v>
      </c>
      <c r="F42" s="6"/>
      <c r="G42" s="6">
        <v>0</v>
      </c>
      <c r="H42" s="6"/>
      <c r="I42" s="6">
        <f t="shared" si="0"/>
        <v>36800000000</v>
      </c>
      <c r="J42" s="7"/>
      <c r="K42" s="12">
        <v>3.6612729163961616E-4</v>
      </c>
    </row>
    <row r="43" spans="1:11" ht="21" x14ac:dyDescent="0.55000000000000004">
      <c r="A43" s="8" t="s">
        <v>69</v>
      </c>
      <c r="B43" s="7"/>
      <c r="C43" s="6">
        <v>11400000000</v>
      </c>
      <c r="D43" s="6"/>
      <c r="E43" s="6">
        <v>0</v>
      </c>
      <c r="F43" s="6"/>
      <c r="G43" s="6">
        <v>0</v>
      </c>
      <c r="H43" s="6"/>
      <c r="I43" s="6">
        <f t="shared" si="0"/>
        <v>11400000000</v>
      </c>
      <c r="J43" s="7"/>
      <c r="K43" s="12">
        <v>1.1341986751879414E-4</v>
      </c>
    </row>
    <row r="44" spans="1:11" ht="21" x14ac:dyDescent="0.55000000000000004">
      <c r="A44" s="8" t="s">
        <v>68</v>
      </c>
      <c r="B44" s="7"/>
      <c r="C44" s="6">
        <v>5225515961</v>
      </c>
      <c r="D44" s="6"/>
      <c r="E44" s="6">
        <v>164064396024</v>
      </c>
      <c r="F44" s="6"/>
      <c r="G44" s="6">
        <v>60589938</v>
      </c>
      <c r="H44" s="6"/>
      <c r="I44" s="6">
        <f t="shared" si="0"/>
        <v>169229322047</v>
      </c>
      <c r="J44" s="7"/>
      <c r="K44" s="12">
        <v>1.6836813409531657E-3</v>
      </c>
    </row>
    <row r="45" spans="1:11" ht="21" x14ac:dyDescent="0.55000000000000004">
      <c r="A45" s="8" t="s">
        <v>68</v>
      </c>
      <c r="B45" s="7"/>
      <c r="C45" s="6">
        <v>2991486498</v>
      </c>
      <c r="D45" s="6"/>
      <c r="E45" s="6">
        <v>6640778953</v>
      </c>
      <c r="F45" s="6"/>
      <c r="G45" s="6">
        <v>60589938</v>
      </c>
      <c r="H45" s="6"/>
      <c r="I45" s="6">
        <f t="shared" si="0"/>
        <v>9571675513</v>
      </c>
      <c r="J45" s="7"/>
      <c r="K45" s="12">
        <v>9.5229663913802277E-5</v>
      </c>
    </row>
    <row r="46" spans="1:11" ht="21" x14ac:dyDescent="0.55000000000000004">
      <c r="A46" s="8" t="s">
        <v>68</v>
      </c>
      <c r="B46" s="7"/>
      <c r="C46" s="6">
        <v>10551323975</v>
      </c>
      <c r="D46" s="6"/>
      <c r="E46" s="6">
        <v>4899450430</v>
      </c>
      <c r="F46" s="6"/>
      <c r="G46" s="6">
        <v>39053918</v>
      </c>
      <c r="H46" s="6"/>
      <c r="I46" s="6">
        <f t="shared" si="0"/>
        <v>15411720487</v>
      </c>
      <c r="J46" s="7"/>
      <c r="K46" s="12">
        <v>1.533329206905461E-4</v>
      </c>
    </row>
    <row r="47" spans="1:11" ht="21" x14ac:dyDescent="0.55000000000000004">
      <c r="A47" s="8" t="s">
        <v>68</v>
      </c>
      <c r="B47" s="7"/>
      <c r="C47" s="6">
        <v>3142384039</v>
      </c>
      <c r="D47" s="6"/>
      <c r="E47" s="6">
        <v>7034872455</v>
      </c>
      <c r="F47" s="6"/>
      <c r="G47" s="6">
        <v>39620047</v>
      </c>
      <c r="H47" s="6"/>
      <c r="I47" s="6">
        <f t="shared" si="0"/>
        <v>10137636447</v>
      </c>
      <c r="J47" s="7"/>
      <c r="K47" s="12">
        <v>1.0086047217302096E-4</v>
      </c>
    </row>
    <row r="48" spans="1:11" ht="21" x14ac:dyDescent="0.55000000000000004">
      <c r="A48" s="8" t="s">
        <v>70</v>
      </c>
      <c r="B48" s="7"/>
      <c r="C48" s="6">
        <v>7512325</v>
      </c>
      <c r="D48" s="6"/>
      <c r="E48" s="6">
        <v>638</v>
      </c>
      <c r="F48" s="6"/>
      <c r="G48" s="6">
        <v>0</v>
      </c>
      <c r="H48" s="6"/>
      <c r="I48" s="6">
        <f t="shared" si="0"/>
        <v>7512963</v>
      </c>
      <c r="J48" s="7"/>
      <c r="K48" s="12">
        <v>7.4747304222245807E-8</v>
      </c>
    </row>
    <row r="49" spans="1:11" ht="21" x14ac:dyDescent="0.55000000000000004">
      <c r="A49" s="8" t="s">
        <v>68</v>
      </c>
      <c r="B49" s="7"/>
      <c r="C49" s="6">
        <v>6347589948</v>
      </c>
      <c r="D49" s="6"/>
      <c r="E49" s="6">
        <v>24197904149</v>
      </c>
      <c r="F49" s="6"/>
      <c r="G49" s="6">
        <v>30205109</v>
      </c>
      <c r="H49" s="6"/>
      <c r="I49" s="6">
        <f t="shared" si="0"/>
        <v>30515288988</v>
      </c>
      <c r="J49" s="7"/>
      <c r="K49" s="12">
        <v>3.0360000301023486E-4</v>
      </c>
    </row>
    <row r="50" spans="1:11" ht="21" x14ac:dyDescent="0.55000000000000004">
      <c r="A50" s="8" t="s">
        <v>68</v>
      </c>
      <c r="B50" s="7"/>
      <c r="C50" s="6">
        <v>2513082240</v>
      </c>
      <c r="D50" s="6"/>
      <c r="E50" s="6">
        <v>6368042714</v>
      </c>
      <c r="F50" s="6"/>
      <c r="G50" s="6">
        <v>28396484</v>
      </c>
      <c r="H50" s="6"/>
      <c r="I50" s="6">
        <f t="shared" si="0"/>
        <v>8852728470</v>
      </c>
      <c r="J50" s="7"/>
      <c r="K50" s="12">
        <v>8.807677984625062E-5</v>
      </c>
    </row>
    <row r="51" spans="1:11" ht="21" x14ac:dyDescent="0.55000000000000004">
      <c r="A51" s="8" t="s">
        <v>68</v>
      </c>
      <c r="B51" s="7"/>
      <c r="C51" s="6">
        <v>24017762803</v>
      </c>
      <c r="D51" s="6"/>
      <c r="E51" s="6">
        <v>395287025</v>
      </c>
      <c r="F51" s="6"/>
      <c r="G51" s="6">
        <v>4433897375</v>
      </c>
      <c r="H51" s="6"/>
      <c r="I51" s="6">
        <f t="shared" si="0"/>
        <v>19979152453</v>
      </c>
      <c r="J51" s="7"/>
      <c r="K51" s="12">
        <v>1.9877480915412728E-4</v>
      </c>
    </row>
    <row r="52" spans="1:11" ht="21" x14ac:dyDescent="0.55000000000000004">
      <c r="A52" s="8" t="s">
        <v>71</v>
      </c>
      <c r="B52" s="7"/>
      <c r="C52" s="6">
        <v>5401947</v>
      </c>
      <c r="D52" s="6"/>
      <c r="E52" s="6">
        <v>22940</v>
      </c>
      <c r="F52" s="6"/>
      <c r="G52" s="6">
        <v>0</v>
      </c>
      <c r="H52" s="6"/>
      <c r="I52" s="6">
        <f t="shared" si="0"/>
        <v>5424887</v>
      </c>
      <c r="J52" s="7"/>
      <c r="K52" s="12">
        <v>5.3972803933721803E-8</v>
      </c>
    </row>
    <row r="53" spans="1:11" ht="21" x14ac:dyDescent="0.55000000000000004">
      <c r="A53" s="8" t="s">
        <v>68</v>
      </c>
      <c r="B53" s="7"/>
      <c r="C53" s="6">
        <v>12112694136</v>
      </c>
      <c r="D53" s="6"/>
      <c r="E53" s="6">
        <v>226321473</v>
      </c>
      <c r="F53" s="6"/>
      <c r="G53" s="6">
        <v>234143</v>
      </c>
      <c r="H53" s="6"/>
      <c r="I53" s="6">
        <f t="shared" si="0"/>
        <v>12338781466</v>
      </c>
      <c r="J53" s="7"/>
      <c r="K53" s="12">
        <v>1.2275990870325198E-4</v>
      </c>
    </row>
    <row r="54" spans="1:11" ht="21" x14ac:dyDescent="0.55000000000000004">
      <c r="A54" s="8" t="s">
        <v>68</v>
      </c>
      <c r="B54" s="7"/>
      <c r="C54" s="6">
        <v>10697398650</v>
      </c>
      <c r="D54" s="6"/>
      <c r="E54" s="6">
        <v>7299143811</v>
      </c>
      <c r="F54" s="6"/>
      <c r="G54" s="6">
        <v>0</v>
      </c>
      <c r="H54" s="6"/>
      <c r="I54" s="6">
        <f t="shared" si="0"/>
        <v>17996542461</v>
      </c>
      <c r="J54" s="7"/>
      <c r="K54" s="12">
        <v>1.7904960190552398E-4</v>
      </c>
    </row>
    <row r="55" spans="1:11" ht="21" x14ac:dyDescent="0.55000000000000004">
      <c r="A55" s="8" t="s">
        <v>68</v>
      </c>
      <c r="B55" s="7"/>
      <c r="C55" s="6">
        <v>10630919</v>
      </c>
      <c r="D55" s="6"/>
      <c r="E55" s="6">
        <v>198637</v>
      </c>
      <c r="F55" s="6"/>
      <c r="G55" s="6">
        <v>0</v>
      </c>
      <c r="H55" s="6"/>
      <c r="I55" s="6">
        <f t="shared" si="0"/>
        <v>10829556</v>
      </c>
      <c r="J55" s="7"/>
      <c r="K55" s="12">
        <v>1.0774445673748791E-7</v>
      </c>
    </row>
    <row r="56" spans="1:11" ht="21" x14ac:dyDescent="0.55000000000000004">
      <c r="A56" s="8" t="s">
        <v>72</v>
      </c>
      <c r="B56" s="7"/>
      <c r="C56" s="6">
        <v>1657323</v>
      </c>
      <c r="D56" s="6"/>
      <c r="E56" s="6">
        <v>24500000000140</v>
      </c>
      <c r="F56" s="6"/>
      <c r="G56" s="6">
        <v>24499999999999</v>
      </c>
      <c r="H56" s="6"/>
      <c r="I56" s="6">
        <f t="shared" si="0"/>
        <v>1657464</v>
      </c>
      <c r="J56" s="7"/>
      <c r="K56" s="12">
        <v>1.6490293622558825E-8</v>
      </c>
    </row>
    <row r="57" spans="1:11" ht="21" x14ac:dyDescent="0.55000000000000004">
      <c r="A57" s="8" t="s">
        <v>73</v>
      </c>
      <c r="B57" s="7"/>
      <c r="C57" s="6">
        <v>5039725</v>
      </c>
      <c r="D57" s="6"/>
      <c r="E57" s="6">
        <v>21320</v>
      </c>
      <c r="F57" s="6"/>
      <c r="G57" s="6">
        <v>0</v>
      </c>
      <c r="H57" s="6"/>
      <c r="I57" s="6">
        <f t="shared" si="0"/>
        <v>5061045</v>
      </c>
      <c r="J57" s="7"/>
      <c r="K57" s="12">
        <v>5.0352899421636443E-8</v>
      </c>
    </row>
    <row r="58" spans="1:11" ht="21" x14ac:dyDescent="0.55000000000000004">
      <c r="A58" s="8" t="s">
        <v>72</v>
      </c>
      <c r="B58" s="7"/>
      <c r="C58" s="6">
        <v>106773000000</v>
      </c>
      <c r="D58" s="6"/>
      <c r="E58" s="6">
        <v>0</v>
      </c>
      <c r="F58" s="6"/>
      <c r="G58" s="6">
        <v>0</v>
      </c>
      <c r="H58" s="6"/>
      <c r="I58" s="6">
        <f t="shared" si="0"/>
        <v>106773000000</v>
      </c>
      <c r="J58" s="7"/>
      <c r="K58" s="12">
        <v>1.0622964486477374E-3</v>
      </c>
    </row>
    <row r="59" spans="1:11" ht="21" x14ac:dyDescent="0.55000000000000004">
      <c r="A59" s="8" t="s">
        <v>72</v>
      </c>
      <c r="B59" s="7"/>
      <c r="C59" s="6">
        <v>165307000000</v>
      </c>
      <c r="D59" s="6"/>
      <c r="E59" s="6">
        <v>0</v>
      </c>
      <c r="F59" s="6"/>
      <c r="G59" s="6">
        <v>0</v>
      </c>
      <c r="H59" s="6"/>
      <c r="I59" s="6">
        <f t="shared" si="0"/>
        <v>165307000000</v>
      </c>
      <c r="J59" s="7"/>
      <c r="K59" s="12">
        <v>1.6446577228008161E-3</v>
      </c>
    </row>
    <row r="60" spans="1:11" ht="21" x14ac:dyDescent="0.55000000000000004">
      <c r="A60" s="8" t="s">
        <v>72</v>
      </c>
      <c r="B60" s="7"/>
      <c r="C60" s="6">
        <v>355425000000</v>
      </c>
      <c r="D60" s="6"/>
      <c r="E60" s="6">
        <v>0</v>
      </c>
      <c r="F60" s="6"/>
      <c r="G60" s="6">
        <v>0</v>
      </c>
      <c r="H60" s="6"/>
      <c r="I60" s="6">
        <f t="shared" si="0"/>
        <v>355425000000</v>
      </c>
      <c r="J60" s="7"/>
      <c r="K60" s="12">
        <v>3.5361628432339829E-3</v>
      </c>
    </row>
    <row r="61" spans="1:11" ht="21" x14ac:dyDescent="0.55000000000000004">
      <c r="A61" s="8" t="s">
        <v>72</v>
      </c>
      <c r="B61" s="7"/>
      <c r="C61" s="6">
        <v>266990000000</v>
      </c>
      <c r="D61" s="6"/>
      <c r="E61" s="6">
        <v>0</v>
      </c>
      <c r="F61" s="6"/>
      <c r="G61" s="6">
        <v>0</v>
      </c>
      <c r="H61" s="6"/>
      <c r="I61" s="6">
        <f t="shared" si="0"/>
        <v>266990000000</v>
      </c>
      <c r="J61" s="7"/>
      <c r="K61" s="12">
        <v>2.6563131955125306E-3</v>
      </c>
    </row>
    <row r="62" spans="1:11" ht="21" x14ac:dyDescent="0.55000000000000004">
      <c r="A62" s="8" t="s">
        <v>72</v>
      </c>
      <c r="B62" s="7"/>
      <c r="C62" s="6">
        <v>174146000000</v>
      </c>
      <c r="D62" s="6"/>
      <c r="E62" s="6">
        <v>0</v>
      </c>
      <c r="F62" s="6"/>
      <c r="G62" s="6">
        <v>0</v>
      </c>
      <c r="H62" s="6"/>
      <c r="I62" s="6">
        <f t="shared" si="0"/>
        <v>174146000000</v>
      </c>
      <c r="J62" s="7"/>
      <c r="K62" s="12">
        <v>1.7325979165726249E-3</v>
      </c>
    </row>
    <row r="63" spans="1:11" ht="21" x14ac:dyDescent="0.55000000000000004">
      <c r="A63" s="8" t="s">
        <v>72</v>
      </c>
      <c r="B63" s="7"/>
      <c r="C63" s="6">
        <v>103837000000</v>
      </c>
      <c r="D63" s="6"/>
      <c r="E63" s="6">
        <v>0</v>
      </c>
      <c r="F63" s="6"/>
      <c r="G63" s="6">
        <v>0</v>
      </c>
      <c r="H63" s="6"/>
      <c r="I63" s="6">
        <f t="shared" si="0"/>
        <v>103837000000</v>
      </c>
      <c r="J63" s="7"/>
      <c r="K63" s="12">
        <v>1.033085858206055E-3</v>
      </c>
    </row>
    <row r="64" spans="1:11" ht="21" x14ac:dyDescent="0.55000000000000004">
      <c r="A64" s="8" t="s">
        <v>72</v>
      </c>
      <c r="B64" s="7"/>
      <c r="C64" s="6">
        <v>123243000000</v>
      </c>
      <c r="D64" s="6"/>
      <c r="E64" s="6">
        <v>0</v>
      </c>
      <c r="F64" s="6"/>
      <c r="G64" s="6">
        <v>0</v>
      </c>
      <c r="H64" s="6"/>
      <c r="I64" s="6">
        <f t="shared" si="0"/>
        <v>123243000000</v>
      </c>
      <c r="J64" s="7"/>
      <c r="K64" s="12">
        <v>1.2261583098788374E-3</v>
      </c>
    </row>
    <row r="65" spans="1:11" ht="21" x14ac:dyDescent="0.55000000000000004">
      <c r="A65" s="8" t="s">
        <v>72</v>
      </c>
      <c r="B65" s="7"/>
      <c r="C65" s="6">
        <v>347399000000</v>
      </c>
      <c r="D65" s="6"/>
      <c r="E65" s="6">
        <v>0</v>
      </c>
      <c r="F65" s="6"/>
      <c r="G65" s="6">
        <v>0</v>
      </c>
      <c r="H65" s="6"/>
      <c r="I65" s="6">
        <f t="shared" si="0"/>
        <v>347399000000</v>
      </c>
      <c r="J65" s="7"/>
      <c r="K65" s="12">
        <v>3.4563112768562776E-3</v>
      </c>
    </row>
    <row r="66" spans="1:11" ht="21" x14ac:dyDescent="0.55000000000000004">
      <c r="A66" s="8" t="s">
        <v>72</v>
      </c>
      <c r="B66" s="7"/>
      <c r="C66" s="6">
        <v>72115000000</v>
      </c>
      <c r="D66" s="6"/>
      <c r="E66" s="6">
        <v>0</v>
      </c>
      <c r="F66" s="6"/>
      <c r="G66" s="6">
        <v>0</v>
      </c>
      <c r="H66" s="6"/>
      <c r="I66" s="6">
        <f t="shared" si="0"/>
        <v>72115000000</v>
      </c>
      <c r="J66" s="7"/>
      <c r="K66" s="12">
        <v>7.1748015316823151E-4</v>
      </c>
    </row>
    <row r="67" spans="1:11" ht="21" x14ac:dyDescent="0.55000000000000004">
      <c r="A67" s="8" t="s">
        <v>72</v>
      </c>
      <c r="B67" s="7"/>
      <c r="C67" s="6">
        <v>88528000000</v>
      </c>
      <c r="D67" s="6"/>
      <c r="E67" s="6">
        <v>0</v>
      </c>
      <c r="F67" s="6"/>
      <c r="G67" s="6">
        <v>0</v>
      </c>
      <c r="H67" s="6"/>
      <c r="I67" s="6">
        <f t="shared" si="0"/>
        <v>88528000000</v>
      </c>
      <c r="J67" s="7"/>
      <c r="K67" s="12">
        <v>8.807749150617375E-4</v>
      </c>
    </row>
    <row r="68" spans="1:11" ht="21" x14ac:dyDescent="0.55000000000000004">
      <c r="A68" s="8" t="s">
        <v>72</v>
      </c>
      <c r="B68" s="7"/>
      <c r="C68" s="6">
        <v>415747000000</v>
      </c>
      <c r="D68" s="6"/>
      <c r="E68" s="6">
        <v>0</v>
      </c>
      <c r="F68" s="6"/>
      <c r="G68" s="6">
        <v>0</v>
      </c>
      <c r="H68" s="6"/>
      <c r="I68" s="6">
        <f t="shared" si="0"/>
        <v>415747000000</v>
      </c>
      <c r="J68" s="7"/>
      <c r="K68" s="12">
        <v>4.1363131281873773E-3</v>
      </c>
    </row>
    <row r="69" spans="1:11" ht="21" x14ac:dyDescent="0.55000000000000004">
      <c r="A69" s="8" t="s">
        <v>72</v>
      </c>
      <c r="B69" s="7"/>
      <c r="C69" s="6">
        <v>231917000000</v>
      </c>
      <c r="D69" s="6"/>
      <c r="E69" s="6">
        <v>0</v>
      </c>
      <c r="F69" s="6"/>
      <c r="G69" s="6">
        <v>0</v>
      </c>
      <c r="H69" s="6"/>
      <c r="I69" s="6">
        <f t="shared" si="0"/>
        <v>231917000000</v>
      </c>
      <c r="J69" s="7"/>
      <c r="K69" s="12">
        <v>2.3073680188908929E-3</v>
      </c>
    </row>
    <row r="70" spans="1:11" ht="21" x14ac:dyDescent="0.55000000000000004">
      <c r="A70" s="8" t="s">
        <v>72</v>
      </c>
      <c r="B70" s="7"/>
      <c r="C70" s="6">
        <v>245685000000</v>
      </c>
      <c r="D70" s="6"/>
      <c r="E70" s="6">
        <v>0</v>
      </c>
      <c r="F70" s="6"/>
      <c r="G70" s="6">
        <v>0</v>
      </c>
      <c r="H70" s="6"/>
      <c r="I70" s="6">
        <f t="shared" si="0"/>
        <v>245685000000</v>
      </c>
      <c r="J70" s="7"/>
      <c r="K70" s="12">
        <v>2.4443473816978018E-3</v>
      </c>
    </row>
    <row r="71" spans="1:11" ht="21" x14ac:dyDescent="0.55000000000000004">
      <c r="A71" s="8" t="s">
        <v>72</v>
      </c>
      <c r="B71" s="7"/>
      <c r="C71" s="6">
        <v>847966000000</v>
      </c>
      <c r="D71" s="6"/>
      <c r="E71" s="6">
        <v>0</v>
      </c>
      <c r="F71" s="6"/>
      <c r="G71" s="6">
        <v>0</v>
      </c>
      <c r="H71" s="6"/>
      <c r="I71" s="6">
        <f t="shared" si="0"/>
        <v>847966000000</v>
      </c>
      <c r="J71" s="7"/>
      <c r="K71" s="12">
        <v>8.4365080158282264E-3</v>
      </c>
    </row>
    <row r="72" spans="1:11" ht="21" x14ac:dyDescent="0.55000000000000004">
      <c r="A72" s="8" t="s">
        <v>72</v>
      </c>
      <c r="B72" s="7"/>
      <c r="C72" s="6">
        <v>165611000000</v>
      </c>
      <c r="D72" s="6"/>
      <c r="E72" s="6">
        <v>0</v>
      </c>
      <c r="F72" s="6"/>
      <c r="G72" s="6">
        <v>0</v>
      </c>
      <c r="H72" s="6"/>
      <c r="I72" s="6">
        <f t="shared" si="0"/>
        <v>165611000000</v>
      </c>
      <c r="J72" s="7"/>
      <c r="K72" s="12">
        <v>1.6476822526013172E-3</v>
      </c>
    </row>
    <row r="73" spans="1:11" ht="21" x14ac:dyDescent="0.55000000000000004">
      <c r="A73" s="8" t="s">
        <v>72</v>
      </c>
      <c r="B73" s="7"/>
      <c r="C73" s="6">
        <v>222611000000</v>
      </c>
      <c r="D73" s="6"/>
      <c r="E73" s="6">
        <v>0</v>
      </c>
      <c r="F73" s="6"/>
      <c r="G73" s="6">
        <v>0</v>
      </c>
      <c r="H73" s="6"/>
      <c r="I73" s="6">
        <f t="shared" ref="I73:I75" si="1">C73+E73-G73</f>
        <v>222611000000</v>
      </c>
      <c r="J73" s="7"/>
      <c r="K73" s="12">
        <v>2.2147815901952879E-3</v>
      </c>
    </row>
    <row r="74" spans="1:11" ht="21" x14ac:dyDescent="0.55000000000000004">
      <c r="A74" s="8" t="s">
        <v>72</v>
      </c>
      <c r="B74" s="7"/>
      <c r="C74" s="6">
        <v>250000000000</v>
      </c>
      <c r="D74" s="6"/>
      <c r="E74" s="6">
        <v>0</v>
      </c>
      <c r="F74" s="6"/>
      <c r="G74" s="6">
        <v>0</v>
      </c>
      <c r="H74" s="6"/>
      <c r="I74" s="6">
        <f t="shared" si="1"/>
        <v>250000000000</v>
      </c>
      <c r="J74" s="7"/>
      <c r="K74" s="12">
        <v>2.4872777964647839E-3</v>
      </c>
    </row>
    <row r="75" spans="1:11" ht="21.75" thickBot="1" x14ac:dyDescent="0.6">
      <c r="A75" s="8" t="s">
        <v>68</v>
      </c>
      <c r="B75" s="7"/>
      <c r="C75" s="6">
        <v>0</v>
      </c>
      <c r="D75" s="6"/>
      <c r="E75" s="6">
        <v>704892845418</v>
      </c>
      <c r="F75" s="6"/>
      <c r="G75" s="6">
        <v>299287000000</v>
      </c>
      <c r="H75" s="6"/>
      <c r="I75" s="6">
        <f t="shared" si="1"/>
        <v>405605845418</v>
      </c>
      <c r="J75" s="7"/>
      <c r="K75" s="12">
        <v>4.0354176536980752E-3</v>
      </c>
    </row>
    <row r="76" spans="1:11" ht="24.75" thickBot="1" x14ac:dyDescent="0.5">
      <c r="A76" s="9" t="s">
        <v>40</v>
      </c>
      <c r="B76" s="9"/>
      <c r="C76" s="10">
        <f>SUM(C8:C75)</f>
        <v>6961751770126</v>
      </c>
      <c r="D76" s="9"/>
      <c r="E76" s="10">
        <f>SUM(E8:E75)</f>
        <v>283771362398055</v>
      </c>
      <c r="F76" s="9"/>
      <c r="G76" s="10">
        <f>SUM(G8:G75)</f>
        <v>284628332704002</v>
      </c>
      <c r="H76" s="9"/>
      <c r="I76" s="10">
        <f>SUM(I8:I75)</f>
        <v>6104781464179</v>
      </c>
      <c r="J76" s="9"/>
      <c r="K76" s="22">
        <f>SUM(K8:K75)</f>
        <v>6.0737149552488809E-2</v>
      </c>
    </row>
    <row r="77" spans="1:11" ht="19.5" thickTop="1" x14ac:dyDescent="0.45"/>
  </sheetData>
  <mergeCells count="13">
    <mergeCell ref="A5:K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8"/>
  <sheetViews>
    <sheetView rightToLeft="1" workbookViewId="0">
      <selection activeCell="J12" sqref="J12"/>
    </sheetView>
  </sheetViews>
  <sheetFormatPr defaultRowHeight="18.75" x14ac:dyDescent="0.45"/>
  <cols>
    <col min="1" max="1" width="57.5703125" style="1" bestFit="1" customWidth="1"/>
    <col min="2" max="3" width="1" style="1" customWidth="1"/>
    <col min="4" max="4" width="15.7109375" style="1" customWidth="1"/>
    <col min="5" max="5" width="1" style="1" customWidth="1"/>
    <col min="6" max="6" width="23" style="1" customWidth="1"/>
    <col min="7" max="7" width="1" style="1" customWidth="1"/>
    <col min="8" max="8" width="23" style="1" customWidth="1"/>
    <col min="9" max="9" width="1" style="1" customWidth="1"/>
    <col min="10" max="10" width="31.140625" style="1" customWidth="1"/>
    <col min="11" max="11" width="1" style="1" customWidth="1"/>
    <col min="12" max="12" width="9.140625" style="1" customWidth="1"/>
    <col min="13" max="16384" width="9.140625" style="1"/>
  </cols>
  <sheetData>
    <row r="2" spans="1:10" ht="26.25" x14ac:dyDescent="0.45">
      <c r="A2" s="58" t="s">
        <v>0</v>
      </c>
      <c r="B2" s="58" t="s">
        <v>0</v>
      </c>
      <c r="C2" s="58"/>
      <c r="D2" s="58"/>
      <c r="E2" s="58"/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</row>
    <row r="3" spans="1:10" ht="26.25" x14ac:dyDescent="0.45">
      <c r="A3" s="58" t="s">
        <v>74</v>
      </c>
      <c r="B3" s="58" t="s">
        <v>74</v>
      </c>
      <c r="C3" s="58"/>
      <c r="D3" s="58"/>
      <c r="E3" s="58"/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</row>
    <row r="4" spans="1:10" ht="26.25" x14ac:dyDescent="0.45">
      <c r="A4" s="58" t="s">
        <v>2</v>
      </c>
      <c r="B4" s="58" t="s">
        <v>2</v>
      </c>
      <c r="C4" s="58"/>
      <c r="D4" s="58"/>
      <c r="E4" s="58"/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</row>
    <row r="6" spans="1:10" ht="27" thickBot="1" x14ac:dyDescent="0.5">
      <c r="A6" s="57" t="s">
        <v>78</v>
      </c>
      <c r="D6" s="24" t="s">
        <v>116</v>
      </c>
      <c r="F6" s="57" t="s">
        <v>63</v>
      </c>
      <c r="H6" s="57" t="s">
        <v>101</v>
      </c>
      <c r="J6" s="5" t="s">
        <v>61</v>
      </c>
    </row>
    <row r="7" spans="1:10" ht="21" x14ac:dyDescent="0.55000000000000004">
      <c r="A7" s="3" t="s">
        <v>125</v>
      </c>
      <c r="D7" s="25" t="s">
        <v>117</v>
      </c>
      <c r="F7" s="19">
        <f>'سرمایه‌گذاری در سهام'!I14</f>
        <v>-70718265962</v>
      </c>
      <c r="G7" s="7"/>
      <c r="H7" s="12">
        <f>F7/$F$12</f>
        <v>-9.5702795918166522E-3</v>
      </c>
      <c r="I7" s="7"/>
      <c r="J7" s="23">
        <v>-7.0358389092709547E-4</v>
      </c>
    </row>
    <row r="8" spans="1:10" ht="21" x14ac:dyDescent="0.55000000000000004">
      <c r="A8" s="3" t="s">
        <v>154</v>
      </c>
      <c r="D8" s="25" t="s">
        <v>118</v>
      </c>
      <c r="F8" s="19">
        <f>'سرمایه گذاری در صندوق'!I30</f>
        <v>6760749540045</v>
      </c>
      <c r="G8" s="7"/>
      <c r="H8" s="12">
        <f>F8/$F$12</f>
        <v>0.91493000384432255</v>
      </c>
      <c r="I8" s="7"/>
      <c r="J8" s="23">
        <v>6.7263448873653708E-2</v>
      </c>
    </row>
    <row r="9" spans="1:10" ht="21" x14ac:dyDescent="0.45">
      <c r="A9" s="49" t="s">
        <v>155</v>
      </c>
      <c r="D9" s="25" t="s">
        <v>119</v>
      </c>
      <c r="F9" s="19">
        <f>'سرمایه‌گذاری در اوراق بهادار'!I25</f>
        <v>17013449954</v>
      </c>
      <c r="G9" s="7"/>
      <c r="H9" s="12">
        <f>F9/$F$12</f>
        <v>2.302424566923803E-3</v>
      </c>
      <c r="I9" s="7"/>
      <c r="J9" s="23">
        <v>1.69268705247396E-4</v>
      </c>
    </row>
    <row r="10" spans="1:10" ht="21" x14ac:dyDescent="0.55000000000000004">
      <c r="A10" s="3" t="s">
        <v>147</v>
      </c>
      <c r="D10" s="25" t="s">
        <v>120</v>
      </c>
      <c r="F10" s="19">
        <f>'درآمد سپرده بانکی'!C117</f>
        <v>137781985463</v>
      </c>
      <c r="G10" s="7"/>
      <c r="H10" s="12">
        <f>F10/$F$12</f>
        <v>1.8645990617262524E-2</v>
      </c>
      <c r="I10" s="7"/>
      <c r="J10" s="23">
        <v>1.3708082927798141E-3</v>
      </c>
    </row>
    <row r="11" spans="1:10" ht="21.75" thickBot="1" x14ac:dyDescent="0.5">
      <c r="A11" s="49" t="s">
        <v>108</v>
      </c>
      <c r="D11" s="25" t="s">
        <v>121</v>
      </c>
      <c r="F11" s="19">
        <f>'سایر درآمدها'!C11</f>
        <v>544535877406</v>
      </c>
      <c r="G11" s="7"/>
      <c r="H11" s="12">
        <f>F11/$F$12</f>
        <v>7.3691860563307746E-2</v>
      </c>
      <c r="I11" s="7"/>
      <c r="J11" s="23">
        <v>5.4176479890016534E-3</v>
      </c>
    </row>
    <row r="12" spans="1:10" ht="21.75" thickBot="1" x14ac:dyDescent="0.6">
      <c r="A12" s="3" t="s">
        <v>40</v>
      </c>
      <c r="F12" s="21">
        <f>SUM(F7:F11)</f>
        <v>7389362586906</v>
      </c>
      <c r="G12" s="7"/>
      <c r="H12" s="54">
        <f>SUM(H7:H11)</f>
        <v>1</v>
      </c>
      <c r="I12" s="7"/>
      <c r="J12" s="54">
        <f>SUM(J7:J11)</f>
        <v>7.3517589969755492E-2</v>
      </c>
    </row>
    <row r="13" spans="1:10" ht="19.5" thickTop="1" x14ac:dyDescent="0.45"/>
    <row r="14" spans="1:10" x14ac:dyDescent="0.45">
      <c r="F14" s="6"/>
    </row>
    <row r="15" spans="1:10" x14ac:dyDescent="0.45">
      <c r="F15" s="4"/>
    </row>
    <row r="16" spans="1:10" x14ac:dyDescent="0.45">
      <c r="F16" s="4"/>
    </row>
    <row r="17" spans="6:6" x14ac:dyDescent="0.45">
      <c r="F17" s="4"/>
    </row>
    <row r="18" spans="6:6" x14ac:dyDescent="0.45">
      <c r="F18" s="4"/>
    </row>
  </sheetData>
  <mergeCells count="6">
    <mergeCell ref="A6"/>
    <mergeCell ref="F6"/>
    <mergeCell ref="H6"/>
    <mergeCell ref="A2:J2"/>
    <mergeCell ref="A3:J3"/>
    <mergeCell ref="A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workbookViewId="0">
      <selection activeCell="A5" sqref="A5:XFD5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</row>
    <row r="3" spans="1:21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  <c r="R3" s="58" t="s">
        <v>74</v>
      </c>
      <c r="S3" s="58" t="s">
        <v>74</v>
      </c>
      <c r="T3" s="58" t="s">
        <v>74</v>
      </c>
      <c r="U3" s="58" t="s">
        <v>74</v>
      </c>
    </row>
    <row r="4" spans="1:21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</row>
    <row r="5" spans="1:21" s="17" customFormat="1" ht="28.5" x14ac:dyDescent="0.4">
      <c r="A5" s="59" t="s">
        <v>126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27" thickBot="1" x14ac:dyDescent="0.5">
      <c r="A6" s="57" t="s">
        <v>3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J6" s="57" t="s">
        <v>76</v>
      </c>
      <c r="K6" s="57" t="s">
        <v>76</v>
      </c>
      <c r="M6" s="57" t="s">
        <v>124</v>
      </c>
      <c r="N6" s="57" t="s">
        <v>77</v>
      </c>
      <c r="O6" s="57" t="s">
        <v>77</v>
      </c>
      <c r="P6" s="57" t="s">
        <v>77</v>
      </c>
      <c r="Q6" s="57" t="s">
        <v>77</v>
      </c>
      <c r="R6" s="57" t="s">
        <v>77</v>
      </c>
      <c r="S6" s="57" t="s">
        <v>77</v>
      </c>
      <c r="T6" s="57" t="s">
        <v>77</v>
      </c>
      <c r="U6" s="57" t="s">
        <v>77</v>
      </c>
    </row>
    <row r="7" spans="1:21" ht="27" thickBot="1" x14ac:dyDescent="0.5">
      <c r="A7" s="57" t="s">
        <v>3</v>
      </c>
      <c r="C7" s="57" t="s">
        <v>98</v>
      </c>
      <c r="E7" s="57" t="s">
        <v>99</v>
      </c>
      <c r="G7" s="57" t="s">
        <v>100</v>
      </c>
      <c r="I7" s="57" t="s">
        <v>63</v>
      </c>
      <c r="K7" s="57" t="s">
        <v>101</v>
      </c>
      <c r="M7" s="57" t="s">
        <v>98</v>
      </c>
      <c r="O7" s="57" t="s">
        <v>99</v>
      </c>
      <c r="Q7" s="57" t="s">
        <v>100</v>
      </c>
      <c r="S7" s="57" t="s">
        <v>63</v>
      </c>
      <c r="U7" s="57" t="s">
        <v>101</v>
      </c>
    </row>
    <row r="8" spans="1:21" ht="21" x14ac:dyDescent="0.55000000000000004">
      <c r="A8" s="8" t="s">
        <v>34</v>
      </c>
      <c r="C8" s="6">
        <v>0</v>
      </c>
      <c r="D8" s="7"/>
      <c r="E8" s="19">
        <f>IFERROR(VLOOKUP(A8,'درآمد ناشی از تغییر قیمت اوراق'!$A$8:$I$47,9,0),0)</f>
        <v>0</v>
      </c>
      <c r="F8" s="7"/>
      <c r="G8" s="19">
        <f>IFERROR(VLOOKUP(A8,'درآمد ناشی از فروش'!$A$8:$I$42,9,0),0)</f>
        <v>0</v>
      </c>
      <c r="H8" s="7"/>
      <c r="I8" s="19">
        <f>C8+E8+G8</f>
        <v>0</v>
      </c>
      <c r="J8" s="7"/>
      <c r="K8" s="12">
        <f>I8/$I$14</f>
        <v>0</v>
      </c>
      <c r="L8" s="7"/>
      <c r="M8" s="19">
        <f>IFERROR(VLOOKUP(A8,'درآمد سود سهام'!$A$8:$S$10,15,0),0)</f>
        <v>322818159000</v>
      </c>
      <c r="N8" s="7"/>
      <c r="O8" s="19">
        <f>IFERROR(VLOOKUP(A8,'درآمد ناشی از تغییر قیمت اوراق'!$A$8:$Q$47,17,0),0)</f>
        <v>1443208513182</v>
      </c>
      <c r="P8" s="7"/>
      <c r="Q8" s="19">
        <f>IFERROR(VLOOKUP(A8,'درآمد ناشی از فروش'!$A$8:$Q$42,17,0),0)</f>
        <v>-12891065285</v>
      </c>
      <c r="R8" s="7"/>
      <c r="S8" s="19">
        <f>M8+O8+Q8</f>
        <v>1753135606897</v>
      </c>
      <c r="T8" s="7"/>
      <c r="U8" s="12">
        <f>S8/$S$14</f>
        <v>2.0184768379446916</v>
      </c>
    </row>
    <row r="9" spans="1:21" ht="21" x14ac:dyDescent="0.55000000000000004">
      <c r="A9" s="8" t="s">
        <v>36</v>
      </c>
      <c r="C9" s="6">
        <v>0</v>
      </c>
      <c r="D9" s="7"/>
      <c r="E9" s="19">
        <f>IFERROR(VLOOKUP(A9,'درآمد ناشی از تغییر قیمت اوراق'!$A$8:$I$47,9,0),0)</f>
        <v>-14246427969</v>
      </c>
      <c r="F9" s="7"/>
      <c r="G9" s="19">
        <f>IFERROR(VLOOKUP(A9,'درآمد ناشی از فروش'!$A$8:$I$42,9,0),0)</f>
        <v>0</v>
      </c>
      <c r="H9" s="7"/>
      <c r="I9" s="19">
        <f t="shared" ref="I9:I13" si="0">C9+E9+G9</f>
        <v>-14246427969</v>
      </c>
      <c r="J9" s="7"/>
      <c r="K9" s="12">
        <f t="shared" ref="K9:K13" si="1">I9/$I$14</f>
        <v>0.20145329887832975</v>
      </c>
      <c r="L9" s="7"/>
      <c r="M9" s="19">
        <f>IFERROR(VLOOKUP(A9,'درآمد سود سهام'!$A$8:$S$10,15,0),0)</f>
        <v>0</v>
      </c>
      <c r="N9" s="7"/>
      <c r="O9" s="19">
        <f>IFERROR(VLOOKUP(A9,'درآمد ناشی از تغییر قیمت اوراق'!$A$8:$Q$47,17,0),0)</f>
        <v>112355251538</v>
      </c>
      <c r="P9" s="7"/>
      <c r="Q9" s="19">
        <f>IFERROR(VLOOKUP(A9,'درآمد ناشی از فروش'!$A$8:$Q$42,17,0),0)</f>
        <v>26488608608</v>
      </c>
      <c r="R9" s="7"/>
      <c r="S9" s="19">
        <f t="shared" ref="S9:S13" si="2">M9+O9+Q9</f>
        <v>138843860146</v>
      </c>
      <c r="T9" s="7"/>
      <c r="U9" s="12">
        <f t="shared" ref="U9:U13" si="3">S9/$S$14</f>
        <v>0.15985820759842595</v>
      </c>
    </row>
    <row r="10" spans="1:21" ht="21" x14ac:dyDescent="0.55000000000000004">
      <c r="A10" s="8" t="s">
        <v>38</v>
      </c>
      <c r="C10" s="6">
        <v>0</v>
      </c>
      <c r="D10" s="7"/>
      <c r="E10" s="19">
        <f>IFERROR(VLOOKUP(A10,'درآمد ناشی از تغییر قیمت اوراق'!$A$8:$I$47,9,0),0)</f>
        <v>-138859283995</v>
      </c>
      <c r="F10" s="7"/>
      <c r="G10" s="19">
        <f>IFERROR(VLOOKUP(A10,'درآمد ناشی از فروش'!$A$8:$I$42,9,0),0)</f>
        <v>0</v>
      </c>
      <c r="H10" s="7"/>
      <c r="I10" s="19">
        <f t="shared" si="0"/>
        <v>-138859283995</v>
      </c>
      <c r="J10" s="7"/>
      <c r="K10" s="12">
        <f t="shared" si="1"/>
        <v>1.9635561209831578</v>
      </c>
      <c r="L10" s="7"/>
      <c r="M10" s="19">
        <f>IFERROR(VLOOKUP(A10,'درآمد سود سهام'!$A$8:$S$10,15,0),0)</f>
        <v>0</v>
      </c>
      <c r="N10" s="7"/>
      <c r="O10" s="19">
        <f>IFERROR(VLOOKUP(A10,'درآمد ناشی از تغییر قیمت اوراق'!$A$8:$Q$47,17,0),0)</f>
        <v>-507242094260</v>
      </c>
      <c r="P10" s="7"/>
      <c r="Q10" s="19">
        <f>IFERROR(VLOOKUP(A10,'درآمد ناشی از فروش'!$A$8:$Q$42,17,0),0)</f>
        <v>156609643419</v>
      </c>
      <c r="R10" s="7"/>
      <c r="S10" s="19">
        <f t="shared" si="2"/>
        <v>-350632450841</v>
      </c>
      <c r="T10" s="7"/>
      <c r="U10" s="12">
        <f t="shared" si="3"/>
        <v>-0.40370150367718843</v>
      </c>
    </row>
    <row r="11" spans="1:21" ht="21" x14ac:dyDescent="0.55000000000000004">
      <c r="A11" s="8" t="s">
        <v>17</v>
      </c>
      <c r="C11" s="6">
        <v>0</v>
      </c>
      <c r="D11" s="7"/>
      <c r="E11" s="19">
        <f>IFERROR(VLOOKUP(A11,'درآمد ناشی از تغییر قیمت اوراق'!$A$8:$I$47,9,0),0)</f>
        <v>82219801796</v>
      </c>
      <c r="F11" s="7"/>
      <c r="G11" s="19">
        <f>IFERROR(VLOOKUP(A11,'درآمد ناشی از فروش'!$A$8:$I$42,9,0),0)</f>
        <v>0</v>
      </c>
      <c r="H11" s="7"/>
      <c r="I11" s="19">
        <f t="shared" si="0"/>
        <v>82219801796</v>
      </c>
      <c r="J11" s="7"/>
      <c r="K11" s="12">
        <f t="shared" si="1"/>
        <v>-1.1626388271479999</v>
      </c>
      <c r="L11" s="7"/>
      <c r="M11" s="19">
        <f>IFERROR(VLOOKUP(A11,'درآمد سود سهام'!$A$8:$S$10,15,0),0)</f>
        <v>52799489750</v>
      </c>
      <c r="N11" s="7"/>
      <c r="O11" s="19">
        <f>IFERROR(VLOOKUP(A11,'درآمد ناشی از تغییر قیمت اوراق'!$A$8:$Q$47,17,0),0)</f>
        <v>47187701608</v>
      </c>
      <c r="P11" s="7"/>
      <c r="Q11" s="19">
        <f>IFERROR(VLOOKUP(A11,'درآمد ناشی از فروش'!$A$8:$Q$42,17,0),0)</f>
        <v>64173597507</v>
      </c>
      <c r="R11" s="7"/>
      <c r="S11" s="19">
        <f t="shared" si="2"/>
        <v>164160788865</v>
      </c>
      <c r="T11" s="7"/>
      <c r="U11" s="12">
        <f t="shared" si="3"/>
        <v>0.18900691350922921</v>
      </c>
    </row>
    <row r="12" spans="1:21" ht="21" x14ac:dyDescent="0.55000000000000004">
      <c r="A12" s="8" t="s">
        <v>22</v>
      </c>
      <c r="C12" s="6">
        <v>0</v>
      </c>
      <c r="D12" s="7"/>
      <c r="E12" s="19">
        <f>IFERROR(VLOOKUP(A12,'درآمد ناشی از تغییر قیمت اوراق'!$A$8:$I$47,9,0),0)</f>
        <v>167644206</v>
      </c>
      <c r="F12" s="7"/>
      <c r="G12" s="19">
        <f>IFERROR(VLOOKUP(A12,'درآمد ناشی از فروش'!$A$8:$I$42,9,0),0)</f>
        <v>0</v>
      </c>
      <c r="H12" s="7"/>
      <c r="I12" s="19">
        <f t="shared" si="0"/>
        <v>167644206</v>
      </c>
      <c r="J12" s="7"/>
      <c r="K12" s="12">
        <f t="shared" si="1"/>
        <v>-2.3705927134876656E-3</v>
      </c>
      <c r="L12" s="7"/>
      <c r="M12" s="19">
        <f>IFERROR(VLOOKUP(A12,'درآمد سود سهام'!$A$8:$S$10,15,0),0)</f>
        <v>52081188000</v>
      </c>
      <c r="N12" s="7"/>
      <c r="O12" s="19">
        <f>IFERROR(VLOOKUP(A12,'درآمد ناشی از تغییر قیمت اوراق'!$A$8:$Q$47,17,0),0)</f>
        <v>-714381738363</v>
      </c>
      <c r="P12" s="7"/>
      <c r="Q12" s="19">
        <f>IFERROR(VLOOKUP(A12,'درآمد ناشی از فروش'!$A$8:$Q$42,17,0),0)</f>
        <v>-174691957244</v>
      </c>
      <c r="R12" s="7"/>
      <c r="S12" s="19">
        <f t="shared" si="2"/>
        <v>-836992507607</v>
      </c>
      <c r="T12" s="7"/>
      <c r="U12" s="12">
        <f t="shared" si="3"/>
        <v>-0.96367330826635478</v>
      </c>
    </row>
    <row r="13" spans="1:21" s="19" customFormat="1" ht="21.75" thickBot="1" x14ac:dyDescent="0.5">
      <c r="A13" s="26" t="s">
        <v>122</v>
      </c>
      <c r="C13" s="19">
        <v>0</v>
      </c>
      <c r="E13" s="19">
        <f>IFERROR(VLOOKUP(A13,'درآمد ناشی از تغییر قیمت اوراق'!$A$8:$I$47,9,0),0)</f>
        <v>0</v>
      </c>
      <c r="G13" s="19">
        <f>IFERROR(VLOOKUP(A13,'درآمد ناشی از فروش'!$A$8:$I$42,9,0),0)</f>
        <v>0</v>
      </c>
      <c r="I13" s="19">
        <f t="shared" si="0"/>
        <v>0</v>
      </c>
      <c r="K13" s="12">
        <f t="shared" si="1"/>
        <v>0</v>
      </c>
      <c r="M13" s="19">
        <f>IFERROR(VLOOKUP(A13,'درآمد سود سهام'!$A$8:$S$10,15,0),0)</f>
        <v>0</v>
      </c>
      <c r="O13" s="19">
        <f>IFERROR(VLOOKUP(A13,'درآمد ناشی از تغییر قیمت اوراق'!$A$8:$Q$47,17,0),0)</f>
        <v>0</v>
      </c>
      <c r="Q13" s="19">
        <f>IFERROR(VLOOKUP(A13,'درآمد ناشی از فروش'!$A$8:$Q$42,17,0),0)</f>
        <v>28534176</v>
      </c>
      <c r="S13" s="19">
        <f t="shared" si="2"/>
        <v>28534176</v>
      </c>
      <c r="U13" s="12">
        <f t="shared" si="3"/>
        <v>3.2852891196351792E-5</v>
      </c>
    </row>
    <row r="14" spans="1:21" s="9" customFormat="1" ht="24.75" thickBot="1" x14ac:dyDescent="0.3">
      <c r="A14" s="9" t="s">
        <v>40</v>
      </c>
      <c r="C14" s="10">
        <f>SUM(C8:C13)</f>
        <v>0</v>
      </c>
      <c r="E14" s="10">
        <f>SUM(E8:E13)</f>
        <v>-70718265962</v>
      </c>
      <c r="G14" s="10">
        <f>SUM(G8:G13)</f>
        <v>0</v>
      </c>
      <c r="I14" s="10">
        <f>SUM(I8:I13)</f>
        <v>-70718265962</v>
      </c>
      <c r="K14" s="11">
        <f>SUM(K8:K13)</f>
        <v>0.99999999999999967</v>
      </c>
      <c r="M14" s="10">
        <f>SUM(M8:M13)</f>
        <v>427698836750</v>
      </c>
      <c r="O14" s="10">
        <f>SUM(O8:O13)</f>
        <v>381127633705</v>
      </c>
      <c r="Q14" s="10">
        <f>SUM(Q8:Q13)</f>
        <v>59717361181</v>
      </c>
      <c r="S14" s="10">
        <f>SUM(S8:S13)</f>
        <v>868543831636</v>
      </c>
      <c r="U14" s="11">
        <f>SUM(U8:U13)</f>
        <v>0.99999999999999967</v>
      </c>
    </row>
    <row r="15" spans="1:21" ht="19.5" thickTop="1" x14ac:dyDescent="0.45"/>
  </sheetData>
  <mergeCells count="17"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A5:U5"/>
    <mergeCell ref="I7"/>
    <mergeCell ref="S7"/>
    <mergeCell ref="U7"/>
    <mergeCell ref="M6:U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3FAA-D2DD-418F-9F30-EB4F33617D44}">
  <dimension ref="A2:U31"/>
  <sheetViews>
    <sheetView rightToLeft="1" workbookViewId="0">
      <selection activeCell="A5" sqref="A5:XFD5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5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</row>
    <row r="3" spans="1:21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  <c r="R3" s="58" t="s">
        <v>74</v>
      </c>
      <c r="S3" s="58" t="s">
        <v>74</v>
      </c>
      <c r="T3" s="58" t="s">
        <v>74</v>
      </c>
      <c r="U3" s="58" t="s">
        <v>74</v>
      </c>
    </row>
    <row r="4" spans="1:21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</row>
    <row r="5" spans="1:21" s="17" customFormat="1" ht="28.5" x14ac:dyDescent="0.4">
      <c r="A5" s="59" t="s">
        <v>158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27" thickBot="1" x14ac:dyDescent="0.5">
      <c r="A6" s="57" t="s">
        <v>3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J6" s="57" t="s">
        <v>76</v>
      </c>
      <c r="K6" s="57" t="s">
        <v>76</v>
      </c>
      <c r="M6" s="57" t="s">
        <v>124</v>
      </c>
      <c r="N6" s="57" t="s">
        <v>77</v>
      </c>
      <c r="O6" s="57" t="s">
        <v>77</v>
      </c>
      <c r="P6" s="57" t="s">
        <v>77</v>
      </c>
      <c r="Q6" s="57" t="s">
        <v>77</v>
      </c>
      <c r="R6" s="57" t="s">
        <v>77</v>
      </c>
      <c r="S6" s="57" t="s">
        <v>77</v>
      </c>
      <c r="T6" s="57" t="s">
        <v>77</v>
      </c>
      <c r="U6" s="57" t="s">
        <v>77</v>
      </c>
    </row>
    <row r="7" spans="1:21" ht="27" thickBot="1" x14ac:dyDescent="0.5">
      <c r="A7" s="57" t="s">
        <v>3</v>
      </c>
      <c r="C7" s="5" t="s">
        <v>98</v>
      </c>
      <c r="E7" s="5" t="s">
        <v>99</v>
      </c>
      <c r="G7" s="5" t="s">
        <v>100</v>
      </c>
      <c r="I7" s="5" t="s">
        <v>63</v>
      </c>
      <c r="K7" s="5" t="s">
        <v>101</v>
      </c>
      <c r="M7" s="5" t="s">
        <v>98</v>
      </c>
      <c r="O7" s="5" t="s">
        <v>99</v>
      </c>
      <c r="Q7" s="5" t="s">
        <v>100</v>
      </c>
      <c r="S7" s="5" t="s">
        <v>63</v>
      </c>
      <c r="U7" s="5" t="s">
        <v>101</v>
      </c>
    </row>
    <row r="8" spans="1:21" ht="21" x14ac:dyDescent="0.55000000000000004">
      <c r="A8" s="3" t="s">
        <v>20</v>
      </c>
      <c r="C8" s="6">
        <v>0</v>
      </c>
      <c r="E8" s="19">
        <f>IFERROR(VLOOKUP(A8,'درآمد ناشی از تغییر قیمت اوراق'!$A$8:$Q$47,9,0),0)</f>
        <v>2751827084</v>
      </c>
      <c r="G8" s="19">
        <f>IFERROR(VLOOKUP(A8,'درآمد ناشی از فروش'!$A$8:$Q$42,9,0),0)</f>
        <v>51357502216</v>
      </c>
      <c r="I8" s="19">
        <f>C8+E8+G8</f>
        <v>54109329300</v>
      </c>
      <c r="K8" s="12">
        <f>I8/$I$30</f>
        <v>8.0034512415379094E-3</v>
      </c>
      <c r="M8" s="6">
        <v>0</v>
      </c>
      <c r="O8" s="19">
        <f>IFERROR(VLOOKUP(A8,'درآمد ناشی از تغییر قیمت اوراق'!$A$8:$Q$47,17,0),0)</f>
        <v>3375214359</v>
      </c>
      <c r="Q8" s="19">
        <f>IFERROR(VLOOKUP(A8,'درآمد ناشی از فروش'!$A$8:$Q$42,17,0),0)</f>
        <v>655697639780</v>
      </c>
      <c r="S8" s="4">
        <f>M8+O8+Q8</f>
        <v>659072854139</v>
      </c>
      <c r="U8" s="12">
        <f>S8/$S$30</f>
        <v>2.8798927338935989E-2</v>
      </c>
    </row>
    <row r="9" spans="1:21" ht="21" x14ac:dyDescent="0.55000000000000004">
      <c r="A9" s="55" t="s">
        <v>39</v>
      </c>
      <c r="C9" s="6">
        <v>0</v>
      </c>
      <c r="E9" s="19">
        <f>IFERROR(VLOOKUP(A9,'درآمد ناشی از تغییر قیمت اوراق'!$A$8:$Q$47,9,0),0)</f>
        <v>0</v>
      </c>
      <c r="G9" s="19">
        <f>IFERROR(VLOOKUP(A9,'درآمد ناشی از فروش'!$A$8:$Q$42,9,0),0)</f>
        <v>149157781</v>
      </c>
      <c r="I9" s="19">
        <f t="shared" ref="I9:I29" si="0">C9+E9+G9</f>
        <v>149157781</v>
      </c>
      <c r="K9" s="12">
        <f t="shared" ref="K9:K29" si="1">I9/$I$30</f>
        <v>2.2062314262126504E-5</v>
      </c>
      <c r="M9" s="6">
        <v>0</v>
      </c>
      <c r="O9" s="19">
        <f>IFERROR(VLOOKUP(A9,'درآمد ناشی از تغییر قیمت اوراق'!$A$8:$Q$47,17,0),0)</f>
        <v>0</v>
      </c>
      <c r="Q9" s="19">
        <f>IFERROR(VLOOKUP(A9,'درآمد ناشی از فروش'!$A$8:$Q$42,17,0),0)</f>
        <v>8564534001</v>
      </c>
      <c r="S9" s="4">
        <f t="shared" ref="S9:S29" si="2">M9+O9+Q9</f>
        <v>8564534001</v>
      </c>
      <c r="U9" s="12">
        <f t="shared" ref="U9:U29" si="3">S9/$S$30</f>
        <v>3.7423691605211645E-4</v>
      </c>
    </row>
    <row r="10" spans="1:21" ht="21" x14ac:dyDescent="0.55000000000000004">
      <c r="A10" s="55" t="s">
        <v>33</v>
      </c>
      <c r="C10" s="6">
        <v>0</v>
      </c>
      <c r="E10" s="19">
        <f>IFERROR(VLOOKUP(A10,'درآمد ناشی از تغییر قیمت اوراق'!$A$8:$Q$47,9,0),0)</f>
        <v>0</v>
      </c>
      <c r="G10" s="19">
        <f>IFERROR(VLOOKUP(A10,'درآمد ناشی از فروش'!$A$8:$Q$42,9,0),0)</f>
        <v>21064932409</v>
      </c>
      <c r="I10" s="19">
        <f t="shared" si="0"/>
        <v>21064932409</v>
      </c>
      <c r="K10" s="12">
        <f t="shared" si="1"/>
        <v>3.1157687892783247E-3</v>
      </c>
      <c r="M10" s="6">
        <v>0</v>
      </c>
      <c r="O10" s="19">
        <f>IFERROR(VLOOKUP(A10,'درآمد ناشی از تغییر قیمت اوراق'!$A$8:$Q$47,17,0),0)</f>
        <v>0</v>
      </c>
      <c r="Q10" s="19">
        <f>IFERROR(VLOOKUP(A10,'درآمد ناشی از فروش'!$A$8:$Q$42,17,0),0)</f>
        <v>71942904205</v>
      </c>
      <c r="S10" s="4">
        <f t="shared" si="2"/>
        <v>71942904205</v>
      </c>
      <c r="U10" s="12">
        <f t="shared" si="3"/>
        <v>3.1436258643340567E-3</v>
      </c>
    </row>
    <row r="11" spans="1:21" ht="21" x14ac:dyDescent="0.55000000000000004">
      <c r="A11" s="55" t="s">
        <v>15</v>
      </c>
      <c r="C11" s="6">
        <v>0</v>
      </c>
      <c r="E11" s="19">
        <f>IFERROR(VLOOKUP(A11,'درآمد ناشی از تغییر قیمت اوراق'!$A$8:$Q$47,9,0),0)</f>
        <v>732965293928</v>
      </c>
      <c r="G11" s="19">
        <f>IFERROR(VLOOKUP(A11,'درآمد ناشی از فروش'!$A$8:$Q$42,9,0),0)</f>
        <v>6327500951990</v>
      </c>
      <c r="I11" s="19">
        <f t="shared" si="0"/>
        <v>7060466245918</v>
      </c>
      <c r="K11" s="12">
        <f t="shared" si="1"/>
        <v>1.0443318753486917</v>
      </c>
      <c r="M11" s="6">
        <v>0</v>
      </c>
      <c r="O11" s="19">
        <f>IFERROR(VLOOKUP(A11,'درآمد ناشی از تغییر قیمت اوراق'!$A$8:$Q$47,17,0),0)</f>
        <v>-16853785107</v>
      </c>
      <c r="Q11" s="19">
        <f>IFERROR(VLOOKUP(A11,'درآمد ناشی از فروش'!$A$8:$Q$42,17,0),0)</f>
        <v>19525445665123</v>
      </c>
      <c r="S11" s="4">
        <f t="shared" si="2"/>
        <v>19508591880016</v>
      </c>
      <c r="U11" s="12">
        <f t="shared" si="3"/>
        <v>0.85244979596602666</v>
      </c>
    </row>
    <row r="12" spans="1:21" ht="21" x14ac:dyDescent="0.55000000000000004">
      <c r="A12" s="55" t="s">
        <v>37</v>
      </c>
      <c r="C12" s="6">
        <v>0</v>
      </c>
      <c r="E12" s="19">
        <f>IFERROR(VLOOKUP(A12,'درآمد ناشی از تغییر قیمت اوراق'!$A$8:$Q$47,9,0),0)</f>
        <v>1044816012</v>
      </c>
      <c r="G12" s="19">
        <f>IFERROR(VLOOKUP(A12,'درآمد ناشی از فروش'!$A$8:$Q$42,9,0),0)</f>
        <v>0</v>
      </c>
      <c r="I12" s="19">
        <f t="shared" si="0"/>
        <v>1044816012</v>
      </c>
      <c r="K12" s="12">
        <f t="shared" si="1"/>
        <v>1.545414463013883E-4</v>
      </c>
      <c r="M12" s="6">
        <v>0</v>
      </c>
      <c r="O12" s="19">
        <f>IFERROR(VLOOKUP(A12,'درآمد ناشی از تغییر قیمت اوراق'!$A$8:$Q$47,17,0),0)</f>
        <v>3369489900</v>
      </c>
      <c r="Q12" s="19">
        <f>IFERROR(VLOOKUP(A12,'درآمد ناشی از فروش'!$A$8:$Q$42,17,0),0)</f>
        <v>28303333617</v>
      </c>
      <c r="S12" s="4">
        <f t="shared" si="2"/>
        <v>31672823517</v>
      </c>
      <c r="U12" s="12">
        <f t="shared" si="3"/>
        <v>1.3839795363391691E-3</v>
      </c>
    </row>
    <row r="13" spans="1:21" ht="21" x14ac:dyDescent="0.55000000000000004">
      <c r="A13" s="55" t="s">
        <v>21</v>
      </c>
      <c r="C13" s="6">
        <v>0</v>
      </c>
      <c r="E13" s="19">
        <f>IFERROR(VLOOKUP(A13,'درآمد ناشی از تغییر قیمت اوراق'!$A$8:$Q$47,9,0),0)</f>
        <v>-39598209839</v>
      </c>
      <c r="G13" s="19">
        <f>IFERROR(VLOOKUP(A13,'درآمد ناشی از فروش'!$A$8:$Q$42,9,0),0)</f>
        <v>98060762769</v>
      </c>
      <c r="I13" s="19">
        <f t="shared" si="0"/>
        <v>58462552930</v>
      </c>
      <c r="K13" s="12">
        <f t="shared" si="1"/>
        <v>8.647347839720574E-3</v>
      </c>
      <c r="M13" s="6">
        <v>0</v>
      </c>
      <c r="O13" s="19">
        <f>IFERROR(VLOOKUP(A13,'درآمد ناشی از تغییر قیمت اوراق'!$A$8:$Q$47,17,0),0)</f>
        <v>-391343359</v>
      </c>
      <c r="Q13" s="19">
        <f>IFERROR(VLOOKUP(A13,'درآمد ناشی از فروش'!$A$8:$Q$42,17,0),0)</f>
        <v>193609066438</v>
      </c>
      <c r="S13" s="4">
        <f t="shared" si="2"/>
        <v>193217723079</v>
      </c>
      <c r="U13" s="12">
        <f t="shared" si="3"/>
        <v>8.4428650529327041E-3</v>
      </c>
    </row>
    <row r="14" spans="1:21" ht="21" x14ac:dyDescent="0.55000000000000004">
      <c r="A14" s="55" t="s">
        <v>31</v>
      </c>
      <c r="C14" s="6">
        <v>0</v>
      </c>
      <c r="E14" s="19">
        <f>IFERROR(VLOOKUP(A14,'درآمد ناشی از تغییر قیمت اوراق'!$A$8:$Q$47,9,0),0)</f>
        <v>1410497091</v>
      </c>
      <c r="G14" s="19">
        <f>IFERROR(VLOOKUP(A14,'درآمد ناشی از فروش'!$A$8:$Q$42,9,0),0)</f>
        <v>37788798</v>
      </c>
      <c r="I14" s="19">
        <f t="shared" si="0"/>
        <v>1448285889</v>
      </c>
      <c r="K14" s="12">
        <f t="shared" si="1"/>
        <v>2.1421972229877342E-4</v>
      </c>
      <c r="M14" s="6">
        <v>0</v>
      </c>
      <c r="O14" s="19">
        <f>IFERROR(VLOOKUP(A14,'درآمد ناشی از تغییر قیمت اوراق'!$A$8:$Q$47,17,0),0)</f>
        <v>8615202620</v>
      </c>
      <c r="Q14" s="19">
        <f>IFERROR(VLOOKUP(A14,'درآمد ناشی از فروش'!$A$8:$Q$42,17,0),0)</f>
        <v>41904749758</v>
      </c>
      <c r="S14" s="4">
        <f t="shared" si="2"/>
        <v>50519952378</v>
      </c>
      <c r="U14" s="12">
        <f t="shared" si="3"/>
        <v>2.2075259640320162E-3</v>
      </c>
    </row>
    <row r="15" spans="1:21" ht="21" x14ac:dyDescent="0.55000000000000004">
      <c r="A15" s="55" t="s">
        <v>32</v>
      </c>
      <c r="C15" s="6">
        <v>0</v>
      </c>
      <c r="E15" s="19">
        <f>IFERROR(VLOOKUP(A15,'درآمد ناشی از تغییر قیمت اوراق'!$A$8:$Q$47,9,0),0)</f>
        <v>9095797818</v>
      </c>
      <c r="G15" s="19">
        <f>IFERROR(VLOOKUP(A15,'درآمد ناشی از فروش'!$A$8:$Q$42,9,0),0)</f>
        <v>0</v>
      </c>
      <c r="I15" s="19">
        <f t="shared" si="0"/>
        <v>9095797818</v>
      </c>
      <c r="K15" s="12">
        <f t="shared" si="1"/>
        <v>1.3453830472677823E-3</v>
      </c>
      <c r="M15" s="6">
        <v>0</v>
      </c>
      <c r="O15" s="19">
        <f>IFERROR(VLOOKUP(A15,'درآمد ناشی از تغییر قیمت اوراق'!$A$8:$Q$47,17,0),0)</f>
        <v>67329183454</v>
      </c>
      <c r="Q15" s="19">
        <f>IFERROR(VLOOKUP(A15,'درآمد ناشی از فروش'!$A$8:$Q$42,17,0),0)</f>
        <v>162800368284</v>
      </c>
      <c r="S15" s="4">
        <f t="shared" si="2"/>
        <v>230129551738</v>
      </c>
      <c r="U15" s="12">
        <f t="shared" si="3"/>
        <v>1.0055768793121648E-2</v>
      </c>
    </row>
    <row r="16" spans="1:21" ht="21" x14ac:dyDescent="0.55000000000000004">
      <c r="A16" s="55" t="s">
        <v>16</v>
      </c>
      <c r="C16" s="6">
        <v>0</v>
      </c>
      <c r="E16" s="19">
        <f>IFERROR(VLOOKUP(A16,'درآمد ناشی از تغییر قیمت اوراق'!$A$8:$Q$47,9,0),0)</f>
        <v>-194767143783</v>
      </c>
      <c r="G16" s="19">
        <f>IFERROR(VLOOKUP(A16,'درآمد ناشی از فروش'!$A$8:$Q$42,9,0),0)</f>
        <v>-3602199482</v>
      </c>
      <c r="I16" s="19">
        <f t="shared" si="0"/>
        <v>-198369343265</v>
      </c>
      <c r="K16" s="12">
        <f t="shared" si="1"/>
        <v>-2.9341324078051803E-2</v>
      </c>
      <c r="M16" s="6">
        <v>0</v>
      </c>
      <c r="O16" s="19">
        <f>IFERROR(VLOOKUP(A16,'درآمد ناشی از تغییر قیمت اوراق'!$A$8:$Q$47,17,0),0)</f>
        <v>-427435497041</v>
      </c>
      <c r="Q16" s="19">
        <f>IFERROR(VLOOKUP(A16,'درآمد ناشی از فروش'!$A$8:$Q$42,17,0),0)</f>
        <v>1209967824737</v>
      </c>
      <c r="S16" s="4">
        <f t="shared" si="2"/>
        <v>782532327696</v>
      </c>
      <c r="U16" s="12">
        <f t="shared" si="3"/>
        <v>3.4193627463425517E-2</v>
      </c>
    </row>
    <row r="17" spans="1:21" ht="21" x14ac:dyDescent="0.55000000000000004">
      <c r="A17" s="55" t="s">
        <v>35</v>
      </c>
      <c r="C17" s="6">
        <v>0</v>
      </c>
      <c r="E17" s="19">
        <f>IFERROR(VLOOKUP(A17,'درآمد ناشی از تغییر قیمت اوراق'!$A$8:$Q$47,9,0),0)</f>
        <v>9383110600</v>
      </c>
      <c r="G17" s="19">
        <f>IFERROR(VLOOKUP(A17,'درآمد ناشی از فروش'!$A$8:$Q$42,9,0),0)</f>
        <v>-10238152697</v>
      </c>
      <c r="I17" s="19">
        <f t="shared" si="0"/>
        <v>-855042097</v>
      </c>
      <c r="K17" s="12">
        <f t="shared" si="1"/>
        <v>-1.2647149431219853E-4</v>
      </c>
      <c r="M17" s="6">
        <v>0</v>
      </c>
      <c r="O17" s="19">
        <f>IFERROR(VLOOKUP(A17,'درآمد ناشی از تغییر قیمت اوراق'!$A$8:$Q$47,17,0),0)</f>
        <v>-73353629518</v>
      </c>
      <c r="Q17" s="19">
        <f>IFERROR(VLOOKUP(A17,'درآمد ناشی از فروش'!$A$8:$Q$42,17,0),0)</f>
        <v>-14335626673</v>
      </c>
      <c r="S17" s="4">
        <f t="shared" si="2"/>
        <v>-87689256191</v>
      </c>
      <c r="U17" s="12">
        <f t="shared" si="3"/>
        <v>-3.8316803697658413E-3</v>
      </c>
    </row>
    <row r="18" spans="1:21" ht="21" x14ac:dyDescent="0.55000000000000004">
      <c r="A18" s="55" t="s">
        <v>25</v>
      </c>
      <c r="C18" s="6">
        <v>0</v>
      </c>
      <c r="E18" s="19">
        <f>IFERROR(VLOOKUP(A18,'درآمد ناشی از تغییر قیمت اوراق'!$A$8:$Q$47,9,0),0)</f>
        <v>11012537629</v>
      </c>
      <c r="G18" s="19">
        <f>IFERROR(VLOOKUP(A18,'درآمد ناشی از فروش'!$A$8:$Q$42,9,0),0)</f>
        <v>0</v>
      </c>
      <c r="I18" s="19">
        <f t="shared" si="0"/>
        <v>11012537629</v>
      </c>
      <c r="K18" s="12">
        <f t="shared" si="1"/>
        <v>1.6288930042106988E-3</v>
      </c>
      <c r="M18" s="6">
        <v>0</v>
      </c>
      <c r="O18" s="19">
        <f>IFERROR(VLOOKUP(A18,'درآمد ناشی از تغییر قیمت اوراق'!$A$8:$Q$47,17,0),0)</f>
        <v>11282454243</v>
      </c>
      <c r="Q18" s="19">
        <f>IFERROR(VLOOKUP(A18,'درآمد ناشی از فروش'!$A$8:$Q$42,17,0),0)</f>
        <v>16381441445</v>
      </c>
      <c r="S18" s="4">
        <f t="shared" si="2"/>
        <v>27663895688</v>
      </c>
      <c r="U18" s="12">
        <f t="shared" si="3"/>
        <v>1.2088049398899878E-3</v>
      </c>
    </row>
    <row r="19" spans="1:21" ht="21" x14ac:dyDescent="0.55000000000000004">
      <c r="A19" s="55" t="s">
        <v>18</v>
      </c>
      <c r="C19" s="6">
        <v>0</v>
      </c>
      <c r="E19" s="19">
        <f>IFERROR(VLOOKUP(A19,'درآمد ناشی از تغییر قیمت اوراق'!$A$8:$Q$47,9,0),0)</f>
        <v>8543048589</v>
      </c>
      <c r="G19" s="19">
        <f>IFERROR(VLOOKUP(A19,'درآمد ناشی از فروش'!$A$8:$Q$42,9,0),0)</f>
        <v>0</v>
      </c>
      <c r="I19" s="19">
        <f t="shared" si="0"/>
        <v>8543048589</v>
      </c>
      <c r="K19" s="12">
        <f t="shared" si="1"/>
        <v>1.263624475126339E-3</v>
      </c>
      <c r="M19" s="6">
        <v>0</v>
      </c>
      <c r="O19" s="19">
        <f>IFERROR(VLOOKUP(A19,'درآمد ناشی از تغییر قیمت اوراق'!$A$8:$Q$47,17,0),0)</f>
        <v>8801733419</v>
      </c>
      <c r="Q19" s="19">
        <v>517356062</v>
      </c>
      <c r="S19" s="4">
        <f t="shared" si="2"/>
        <v>9319089481</v>
      </c>
      <c r="U19" s="12">
        <f t="shared" si="3"/>
        <v>4.0720806378676883E-4</v>
      </c>
    </row>
    <row r="20" spans="1:21" ht="21" x14ac:dyDescent="0.55000000000000004">
      <c r="A20" s="55" t="s">
        <v>30</v>
      </c>
      <c r="C20" s="6">
        <v>0</v>
      </c>
      <c r="E20" s="19">
        <f>IFERROR(VLOOKUP(A20,'درآمد ناشی از تغییر قیمت اوراق'!$A$8:$Q$47,9,0),0)</f>
        <v>18927410051</v>
      </c>
      <c r="G20" s="19">
        <f>IFERROR(VLOOKUP(A20,'درآمد ناشی از فروش'!$A$8:$Q$42,9,0),0)</f>
        <v>-1872004396</v>
      </c>
      <c r="I20" s="19">
        <f t="shared" si="0"/>
        <v>17055405655</v>
      </c>
      <c r="K20" s="12">
        <f t="shared" si="1"/>
        <v>2.5227092874803461E-3</v>
      </c>
      <c r="M20" s="6">
        <v>0</v>
      </c>
      <c r="O20" s="19">
        <f>IFERROR(VLOOKUP(A20,'درآمد ناشی از تغییر قیمت اوراق'!$A$8:$Q$47,17,0),0)</f>
        <v>-59321340059</v>
      </c>
      <c r="Q20" s="19">
        <f>IFERROR(VLOOKUP(A20,'درآمد ناشی از فروش'!$A$8:$Q$42,17,0),0)</f>
        <v>151647570219</v>
      </c>
      <c r="S20" s="4">
        <f t="shared" si="2"/>
        <v>92326230160</v>
      </c>
      <c r="U20" s="12">
        <f t="shared" si="3"/>
        <v>4.0342981464913334E-3</v>
      </c>
    </row>
    <row r="21" spans="1:21" ht="21" x14ac:dyDescent="0.55000000000000004">
      <c r="A21" s="55" t="s">
        <v>28</v>
      </c>
      <c r="C21" s="6">
        <v>0</v>
      </c>
      <c r="E21" s="19">
        <f>IFERROR(VLOOKUP(A21,'درآمد ناشی از تغییر قیمت اوراق'!$A$8:$Q$47,9,0),0)</f>
        <v>0</v>
      </c>
      <c r="G21" s="19">
        <f>IFERROR(VLOOKUP(A21,'درآمد ناشی از فروش'!$A$8:$Q$42,9,0),0)</f>
        <v>0</v>
      </c>
      <c r="I21" s="19">
        <f t="shared" si="0"/>
        <v>0</v>
      </c>
      <c r="K21" s="12">
        <f t="shared" si="1"/>
        <v>0</v>
      </c>
      <c r="M21" s="6">
        <v>0</v>
      </c>
      <c r="O21" s="19">
        <f>IFERROR(VLOOKUP(A21,'درآمد ناشی از تغییر قیمت اوراق'!$A$8:$Q$47,17,0),0)</f>
        <v>-86927840794</v>
      </c>
      <c r="Q21" s="19">
        <f>IFERROR(VLOOKUP(A21,'درآمد ناشی از فروش'!$A$8:$Q$42,17,0),0)</f>
        <v>515451032025</v>
      </c>
      <c r="S21" s="4">
        <f t="shared" si="2"/>
        <v>428523191231</v>
      </c>
      <c r="U21" s="12">
        <f t="shared" si="3"/>
        <v>1.8724801317196709E-2</v>
      </c>
    </row>
    <row r="22" spans="1:21" ht="21" x14ac:dyDescent="0.55000000000000004">
      <c r="A22" s="55" t="s">
        <v>24</v>
      </c>
      <c r="C22" s="6">
        <v>0</v>
      </c>
      <c r="E22" s="19">
        <f>IFERROR(VLOOKUP(A22,'درآمد ناشی از تغییر قیمت اوراق'!$A$8:$Q$47,9,0),0)</f>
        <v>45597137713</v>
      </c>
      <c r="G22" s="19">
        <f>IFERROR(VLOOKUP(A22,'درآمد ناشی از فروش'!$A$8:$Q$42,9,0),0)</f>
        <v>-9088014933</v>
      </c>
      <c r="I22" s="19">
        <f t="shared" si="0"/>
        <v>36509122780</v>
      </c>
      <c r="K22" s="12">
        <f t="shared" si="1"/>
        <v>5.4001590450512378E-3</v>
      </c>
      <c r="M22" s="6">
        <v>0</v>
      </c>
      <c r="O22" s="19">
        <f>IFERROR(VLOOKUP(A22,'درآمد ناشی از تغییر قیمت اوراق'!$A$8:$Q$47,17,0),0)</f>
        <v>-70451494914</v>
      </c>
      <c r="Q22" s="19">
        <f>IFERROR(VLOOKUP(A22,'درآمد ناشی از فروش'!$A$8:$Q$42,17,0),0)</f>
        <v>18397278778</v>
      </c>
      <c r="S22" s="4">
        <f t="shared" si="2"/>
        <v>-52054216136</v>
      </c>
      <c r="U22" s="12">
        <f t="shared" si="3"/>
        <v>-2.2745673392121964E-3</v>
      </c>
    </row>
    <row r="23" spans="1:21" ht="21" x14ac:dyDescent="0.55000000000000004">
      <c r="A23" s="55" t="s">
        <v>19</v>
      </c>
      <c r="C23" s="6">
        <v>0</v>
      </c>
      <c r="E23" s="19">
        <f>IFERROR(VLOOKUP(A23,'درآمد ناشی از تغییر قیمت اوراق'!$A$8:$Q$47,9,0),0)</f>
        <v>-82244041803</v>
      </c>
      <c r="G23" s="19">
        <f>IFERROR(VLOOKUP(A23,'درآمد ناشی از فروش'!$A$8:$Q$42,9,0),0)</f>
        <v>-272316174</v>
      </c>
      <c r="I23" s="19">
        <f t="shared" si="0"/>
        <v>-82516357977</v>
      </c>
      <c r="K23" s="12">
        <f t="shared" si="1"/>
        <v>-1.2205208533202188E-2</v>
      </c>
      <c r="M23" s="6">
        <v>0</v>
      </c>
      <c r="O23" s="19">
        <f>IFERROR(VLOOKUP(A23,'درآمد ناشی از تغییر قیمت اوراق'!$A$8:$Q$47,17,0),0)</f>
        <v>-189740415678</v>
      </c>
      <c r="Q23" s="19">
        <f>IFERROR(VLOOKUP(A23,'درآمد ناشی از فروش'!$A$8:$Q$42,17,0),0)</f>
        <v>396383459506</v>
      </c>
      <c r="S23" s="4">
        <f t="shared" si="2"/>
        <v>206643043828</v>
      </c>
      <c r="U23" s="12">
        <f t="shared" si="3"/>
        <v>9.0294994960360437E-3</v>
      </c>
    </row>
    <row r="24" spans="1:21" ht="21" x14ac:dyDescent="0.55000000000000004">
      <c r="A24" s="55" t="s">
        <v>97</v>
      </c>
      <c r="C24" s="6">
        <v>0</v>
      </c>
      <c r="E24" s="19">
        <f>IFERROR(VLOOKUP(A24,'درآمد ناشی از تغییر قیمت اوراق'!$A$8:$Q$47,9,0),0)</f>
        <v>0</v>
      </c>
      <c r="G24" s="19">
        <f>IFERROR(VLOOKUP(A24,'درآمد ناشی از فروش'!$A$8:$Q$42,9,0),0)</f>
        <v>0</v>
      </c>
      <c r="I24" s="19">
        <f t="shared" si="0"/>
        <v>0</v>
      </c>
      <c r="K24" s="12">
        <f t="shared" si="1"/>
        <v>0</v>
      </c>
      <c r="M24" s="6">
        <v>0</v>
      </c>
      <c r="O24" s="19">
        <f>IFERROR(VLOOKUP(A24,'درآمد ناشی از تغییر قیمت اوراق'!$A$8:$Q$47,17,0),0)</f>
        <v>0</v>
      </c>
      <c r="Q24" s="19">
        <f>IFERROR(VLOOKUP(A24,'درآمد ناشی از فروش'!$A$8:$Q$42,17,0),0)</f>
        <v>11079293192</v>
      </c>
      <c r="S24" s="4">
        <f t="shared" si="2"/>
        <v>11079293192</v>
      </c>
      <c r="U24" s="12">
        <f t="shared" si="3"/>
        <v>4.8412213854567767E-4</v>
      </c>
    </row>
    <row r="25" spans="1:21" ht="21" x14ac:dyDescent="0.55000000000000004">
      <c r="A25" s="55" t="s">
        <v>96</v>
      </c>
      <c r="C25" s="6">
        <v>0</v>
      </c>
      <c r="E25" s="19">
        <f>IFERROR(VLOOKUP(A25,'درآمد ناشی از تغییر قیمت اوراق'!$A$8:$Q$47,9,0),0)</f>
        <v>0</v>
      </c>
      <c r="G25" s="19">
        <f>IFERROR(VLOOKUP(A25,'درآمد ناشی از فروش'!$A$8:$Q$42,9,0),0)</f>
        <v>0</v>
      </c>
      <c r="I25" s="19">
        <f t="shared" si="0"/>
        <v>0</v>
      </c>
      <c r="K25" s="12">
        <f t="shared" si="1"/>
        <v>0</v>
      </c>
      <c r="M25" s="6">
        <v>0</v>
      </c>
      <c r="O25" s="19">
        <f>IFERROR(VLOOKUP(A25,'درآمد ناشی از تغییر قیمت اوراق'!$A$8:$Q$47,17,0),0)</f>
        <v>0</v>
      </c>
      <c r="Q25" s="19">
        <f>IFERROR(VLOOKUP(A25,'درآمد ناشی از فروش'!$A$8:$Q$42,17,0),0)</f>
        <v>136151788050</v>
      </c>
      <c r="S25" s="4">
        <f t="shared" si="2"/>
        <v>136151788050</v>
      </c>
      <c r="U25" s="12">
        <f t="shared" si="3"/>
        <v>5.9493050373626982E-3</v>
      </c>
    </row>
    <row r="26" spans="1:21" ht="21" x14ac:dyDescent="0.55000000000000004">
      <c r="A26" s="3" t="s">
        <v>23</v>
      </c>
      <c r="C26" s="6">
        <v>0</v>
      </c>
      <c r="E26" s="19">
        <f>IFERROR(VLOOKUP(A26,'درآمد ناشی از تغییر قیمت اوراق'!$A$8:$Q$47,9,0),0)</f>
        <v>-153343563411</v>
      </c>
      <c r="G26" s="19">
        <f>IFERROR(VLOOKUP(A26,'درآمد ناشی از فروش'!$A$8:$Q$42,9,0),0)</f>
        <v>303436484</v>
      </c>
      <c r="I26" s="19">
        <f t="shared" si="0"/>
        <v>-153040126927</v>
      </c>
      <c r="K26" s="12">
        <f t="shared" si="1"/>
        <v>-2.2636562117930692E-2</v>
      </c>
      <c r="M26" s="6">
        <v>0</v>
      </c>
      <c r="O26" s="19">
        <f>IFERROR(VLOOKUP(A26,'درآمد ناشی از تغییر قیمت اوراق'!$A$8:$Q$47,17,0),0)</f>
        <v>135729578467</v>
      </c>
      <c r="Q26" s="19">
        <f>IFERROR(VLOOKUP(A26,'درآمد ناشی از فروش'!$A$8:$Q$42,17,0),0)</f>
        <v>723628714343</v>
      </c>
      <c r="S26" s="4">
        <f t="shared" si="2"/>
        <v>859358292810</v>
      </c>
      <c r="U26" s="12">
        <f t="shared" si="3"/>
        <v>3.7550624149250318E-2</v>
      </c>
    </row>
    <row r="27" spans="1:21" ht="21" x14ac:dyDescent="0.55000000000000004">
      <c r="A27" s="3" t="s">
        <v>29</v>
      </c>
      <c r="C27" s="6">
        <v>0</v>
      </c>
      <c r="E27" s="19">
        <f>IFERROR(VLOOKUP(A27,'درآمد ناشی از تغییر قیمت اوراق'!$A$8:$Q$47,9,0),0)</f>
        <v>94409545316</v>
      </c>
      <c r="G27" s="19">
        <f>IFERROR(VLOOKUP(A27,'درآمد ناشی از فروش'!$A$8:$Q$42,9,0),0)</f>
        <v>-12252548786</v>
      </c>
      <c r="I27" s="19">
        <f t="shared" si="0"/>
        <v>82156996530</v>
      </c>
      <c r="K27" s="12">
        <f t="shared" si="1"/>
        <v>1.2152054449491285E-2</v>
      </c>
      <c r="M27" s="6">
        <v>0</v>
      </c>
      <c r="O27" s="19">
        <f>IFERROR(VLOOKUP(A27,'درآمد ناشی از تغییر قیمت اوراق'!$A$8:$Q$47,17,0),0)</f>
        <v>-120173057987</v>
      </c>
      <c r="Q27" s="19">
        <f>IFERROR(VLOOKUP(A27,'درآمد ناشی از فروش'!$A$8:$Q$42,17,0),0)</f>
        <v>349592167874</v>
      </c>
      <c r="S27" s="4">
        <f t="shared" si="2"/>
        <v>229419109887</v>
      </c>
      <c r="U27" s="12">
        <f t="shared" si="3"/>
        <v>1.0024725239868016E-2</v>
      </c>
    </row>
    <row r="28" spans="1:21" ht="21" x14ac:dyDescent="0.55000000000000004">
      <c r="A28" s="3" t="s">
        <v>27</v>
      </c>
      <c r="C28" s="6">
        <v>0</v>
      </c>
      <c r="E28" s="19">
        <f>IFERROR(VLOOKUP(A28,'درآمد ناشی از تغییر قیمت اوراق'!$A$8:$Q$47,9,0),0)</f>
        <v>-313825287601</v>
      </c>
      <c r="G28" s="19">
        <f>IFERROR(VLOOKUP(A28,'درآمد ناشی از فروش'!$A$8:$Q$42,9,0),0)</f>
        <v>0</v>
      </c>
      <c r="I28" s="19">
        <f t="shared" si="0"/>
        <v>-313825287601</v>
      </c>
      <c r="K28" s="12">
        <f t="shared" si="1"/>
        <v>-4.6418712265875649E-2</v>
      </c>
      <c r="M28" s="6">
        <v>0</v>
      </c>
      <c r="O28" s="19">
        <f>IFERROR(VLOOKUP(A28,'درآمد ناشی از تغییر قیمت اوراق'!$A$8:$Q$47,17,0),0)</f>
        <v>-990290793783</v>
      </c>
      <c r="Q28" s="19">
        <f>IFERROR(VLOOKUP(A28,'درآمد ناشی از فروش'!$A$8:$Q$42,17,0),0)</f>
        <v>372059549570</v>
      </c>
      <c r="S28" s="4">
        <f t="shared" si="2"/>
        <v>-618231244213</v>
      </c>
      <c r="U28" s="12">
        <f t="shared" si="3"/>
        <v>-2.7014307400066561E-2</v>
      </c>
    </row>
    <row r="29" spans="1:21" ht="21.75" thickBot="1" x14ac:dyDescent="0.6">
      <c r="A29" s="3" t="s">
        <v>26</v>
      </c>
      <c r="C29" s="6">
        <v>0</v>
      </c>
      <c r="E29" s="19">
        <f>IFERROR(VLOOKUP(A29,'درآمد ناشی از تغییر قیمت اوراق'!$A$8:$Q$47,9,0),0)</f>
        <v>149526503902</v>
      </c>
      <c r="G29" s="19">
        <f>IFERROR(VLOOKUP(A29,'درآمد ناشی از فروش'!$A$8:$Q$42,9,0),0)</f>
        <v>-1289035230</v>
      </c>
      <c r="I29" s="19">
        <f t="shared" si="0"/>
        <v>148237468672</v>
      </c>
      <c r="K29" s="12">
        <f t="shared" si="1"/>
        <v>2.1926188478653998E-2</v>
      </c>
      <c r="M29" s="6">
        <v>0</v>
      </c>
      <c r="O29" s="19">
        <f>IFERROR(VLOOKUP(A29,'درآمد ناشی از تغییر قیمت اوراق'!$A$8:$Q$47,17,0),0)</f>
        <v>-59784242569</v>
      </c>
      <c r="Q29" s="19">
        <f>IFERROR(VLOOKUP(A29,'درآمد ناشی از فروش'!$A$8:$Q$42,17,0),0)</f>
        <v>166356944070</v>
      </c>
      <c r="S29" s="4">
        <f t="shared" si="2"/>
        <v>106572701501</v>
      </c>
      <c r="U29" s="12">
        <f t="shared" si="3"/>
        <v>4.6568136854171155E-3</v>
      </c>
    </row>
    <row r="30" spans="1:21" s="9" customFormat="1" ht="24.75" thickBot="1" x14ac:dyDescent="0.3">
      <c r="A30" s="9" t="s">
        <v>40</v>
      </c>
      <c r="C30" s="10">
        <f>SUM(C8:C29)</f>
        <v>0</v>
      </c>
      <c r="E30" s="10">
        <f>SUM(E8:E29)</f>
        <v>300889279296</v>
      </c>
      <c r="G30" s="10">
        <f>SUM(G8:G29)</f>
        <v>6459860260749</v>
      </c>
      <c r="I30" s="10">
        <f>SUM(I8:I29)</f>
        <v>6760749540045</v>
      </c>
      <c r="K30" s="11">
        <f>SUM(K8:K29)</f>
        <v>0.99999999999999989</v>
      </c>
      <c r="M30" s="10">
        <f>SUM(M8:M29)</f>
        <v>0</v>
      </c>
      <c r="O30" s="10">
        <f>SUM(O8:O29)</f>
        <v>-1856220584347</v>
      </c>
      <c r="Q30" s="10">
        <f>SUM(Q8:Q29)</f>
        <v>24741547054404</v>
      </c>
      <c r="S30" s="10">
        <f>SUM(S8:S29)</f>
        <v>22885326470057</v>
      </c>
      <c r="U30" s="11">
        <f>SUM(U8:U29)</f>
        <v>0.99999999999999989</v>
      </c>
    </row>
    <row r="31" spans="1:21" ht="19.5" thickTop="1" x14ac:dyDescent="0.45">
      <c r="I31" s="52"/>
    </row>
  </sheetData>
  <mergeCells count="7">
    <mergeCell ref="A2:U2"/>
    <mergeCell ref="A3:U3"/>
    <mergeCell ref="A4:U4"/>
    <mergeCell ref="A6:A7"/>
    <mergeCell ref="C6:K6"/>
    <mergeCell ref="M6:U6"/>
    <mergeCell ref="A5:U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6"/>
  <sheetViews>
    <sheetView rightToLeft="1" workbookViewId="0">
      <selection activeCell="K25" sqref="K25:O25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</row>
    <row r="3" spans="1:17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  <c r="J3" s="58" t="s">
        <v>74</v>
      </c>
      <c r="K3" s="58" t="s">
        <v>74</v>
      </c>
      <c r="L3" s="58" t="s">
        <v>74</v>
      </c>
      <c r="M3" s="58" t="s">
        <v>74</v>
      </c>
      <c r="N3" s="58" t="s">
        <v>74</v>
      </c>
      <c r="O3" s="58" t="s">
        <v>74</v>
      </c>
      <c r="P3" s="58" t="s">
        <v>74</v>
      </c>
      <c r="Q3" s="58" t="s">
        <v>74</v>
      </c>
    </row>
    <row r="4" spans="1:17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</row>
    <row r="5" spans="1:17" s="53" customFormat="1" ht="28.5" x14ac:dyDescent="0.45">
      <c r="A5" s="59" t="s">
        <v>157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27" thickBot="1" x14ac:dyDescent="0.5">
      <c r="A6" s="57" t="s">
        <v>78</v>
      </c>
      <c r="C6" s="57" t="s">
        <v>123</v>
      </c>
      <c r="D6" s="57" t="s">
        <v>76</v>
      </c>
      <c r="E6" s="57" t="s">
        <v>76</v>
      </c>
      <c r="F6" s="57" t="s">
        <v>76</v>
      </c>
      <c r="G6" s="57" t="s">
        <v>76</v>
      </c>
      <c r="H6" s="57" t="s">
        <v>76</v>
      </c>
      <c r="I6" s="57" t="s">
        <v>76</v>
      </c>
      <c r="K6" s="57" t="s">
        <v>124</v>
      </c>
      <c r="L6" s="57" t="s">
        <v>77</v>
      </c>
      <c r="M6" s="57" t="s">
        <v>77</v>
      </c>
      <c r="N6" s="57" t="s">
        <v>77</v>
      </c>
      <c r="O6" s="57" t="s">
        <v>77</v>
      </c>
      <c r="P6" s="57" t="s">
        <v>77</v>
      </c>
      <c r="Q6" s="57" t="s">
        <v>77</v>
      </c>
    </row>
    <row r="7" spans="1:17" ht="27" thickBot="1" x14ac:dyDescent="0.5">
      <c r="A7" s="57" t="s">
        <v>78</v>
      </c>
      <c r="C7" s="57" t="s">
        <v>102</v>
      </c>
      <c r="E7" s="57" t="s">
        <v>99</v>
      </c>
      <c r="G7" s="57" t="s">
        <v>100</v>
      </c>
      <c r="I7" s="57" t="s">
        <v>103</v>
      </c>
      <c r="K7" s="57" t="s">
        <v>102</v>
      </c>
      <c r="M7" s="57" t="s">
        <v>99</v>
      </c>
      <c r="O7" s="57" t="s">
        <v>100</v>
      </c>
      <c r="Q7" s="57" t="s">
        <v>103</v>
      </c>
    </row>
    <row r="8" spans="1:17" ht="21" x14ac:dyDescent="0.55000000000000004">
      <c r="A8" s="3" t="s">
        <v>51</v>
      </c>
      <c r="C8" s="19">
        <v>187431287</v>
      </c>
      <c r="D8" s="7"/>
      <c r="E8" s="19">
        <f>VLOOKUP(A8,'درآمد ناشی از تغییر قیمت اوراق'!$A$8:$Q$47,9,0)</f>
        <v>91969463</v>
      </c>
      <c r="F8" s="7"/>
      <c r="G8" s="19">
        <f>IFERROR(VLOOKUP(A8,'درآمد ناشی از فروش'!$A$8:$Q$42,9,0),0)</f>
        <v>148185</v>
      </c>
      <c r="H8" s="7"/>
      <c r="I8" s="19">
        <f>C8+E8+G8</f>
        <v>279548935</v>
      </c>
      <c r="J8" s="7"/>
      <c r="K8" s="19">
        <f>IFERROR(VLOOKUP(A8,'سود اوراق بهادار '!$A$8:$M$17,9,0),0)</f>
        <v>1965134684</v>
      </c>
      <c r="L8" s="7"/>
      <c r="M8" s="19">
        <f>VLOOKUP(A8,'درآمد ناشی از تغییر قیمت اوراق'!$A$8:$Q$47,17,0)</f>
        <v>91969463</v>
      </c>
      <c r="N8" s="7"/>
      <c r="O8" s="19">
        <f>IFERROR(VLOOKUP(A8,'درآمد ناشی از فروش'!$A$8:$Q$42,17,0),0)</f>
        <v>246974</v>
      </c>
      <c r="P8" s="7"/>
      <c r="Q8" s="19">
        <f>K8+M8+O8</f>
        <v>2057351121</v>
      </c>
    </row>
    <row r="9" spans="1:17" ht="21" x14ac:dyDescent="0.55000000000000004">
      <c r="A9" s="3" t="s">
        <v>60</v>
      </c>
      <c r="C9" s="19">
        <v>894629991</v>
      </c>
      <c r="D9" s="7"/>
      <c r="E9" s="19">
        <f>VLOOKUP(A9,'درآمد ناشی از تغییر قیمت اوراق'!$A$8:$Q$47,9,0)</f>
        <v>-215979471</v>
      </c>
      <c r="F9" s="7"/>
      <c r="G9" s="19">
        <f>IFERROR(VLOOKUP(A9,'درآمد ناشی از فروش'!$A$8:$Q$42,9,0),0)</f>
        <v>-4330</v>
      </c>
      <c r="H9" s="7"/>
      <c r="I9" s="19">
        <f t="shared" ref="I9:I24" si="0">C9+E9+G9</f>
        <v>678646190</v>
      </c>
      <c r="J9" s="7"/>
      <c r="K9" s="19">
        <f>IFERROR(VLOOKUP(A9,'سود اوراق بهادار '!$A$8:$M$17,9,0),0)</f>
        <v>894629991</v>
      </c>
      <c r="L9" s="7"/>
      <c r="M9" s="19">
        <f>VLOOKUP(A9,'درآمد ناشی از تغییر قیمت اوراق'!$A$8:$Q$47,17,0)</f>
        <v>-215979471</v>
      </c>
      <c r="N9" s="7"/>
      <c r="O9" s="19">
        <f>IFERROR(VLOOKUP(A9,'درآمد ناشی از فروش'!$A$8:$Q$42,17,0),0)</f>
        <v>-4330</v>
      </c>
      <c r="P9" s="7"/>
      <c r="Q9" s="19">
        <f t="shared" ref="Q9:Q24" si="1">K9+M9+O9</f>
        <v>678646190</v>
      </c>
    </row>
    <row r="10" spans="1:17" ht="21" x14ac:dyDescent="0.55000000000000004">
      <c r="A10" s="3" t="s">
        <v>59</v>
      </c>
      <c r="C10" s="19">
        <v>1899211556</v>
      </c>
      <c r="D10" s="7"/>
      <c r="E10" s="19">
        <f>VLOOKUP(A10,'درآمد ناشی از تغییر قیمت اوراق'!$A$8:$Q$47,9,0)</f>
        <v>0</v>
      </c>
      <c r="F10" s="7"/>
      <c r="G10" s="19">
        <f>IFERROR(VLOOKUP(A10,'درآمد ناشی از فروش'!$A$8:$Q$42,9,0),0)</f>
        <v>0</v>
      </c>
      <c r="H10" s="7"/>
      <c r="I10" s="19">
        <f t="shared" si="0"/>
        <v>1899211556</v>
      </c>
      <c r="J10" s="7"/>
      <c r="K10" s="19">
        <f>IFERROR(VLOOKUP(A10,'سود اوراق بهادار '!$A$8:$M$17,9,0),0)</f>
        <v>8031509528</v>
      </c>
      <c r="L10" s="7"/>
      <c r="M10" s="19">
        <f>VLOOKUP(A10,'درآمد ناشی از تغییر قیمت اوراق'!$A$8:$Q$47,17,0)</f>
        <v>-13776541</v>
      </c>
      <c r="N10" s="7"/>
      <c r="O10" s="19">
        <f>IFERROR(VLOOKUP(A10,'درآمد ناشی از فروش'!$A$8:$Q$42,17,0),0)</f>
        <v>3321226</v>
      </c>
      <c r="P10" s="7"/>
      <c r="Q10" s="19">
        <f t="shared" si="1"/>
        <v>8021054213</v>
      </c>
    </row>
    <row r="11" spans="1:17" ht="21" x14ac:dyDescent="0.55000000000000004">
      <c r="A11" s="3" t="s">
        <v>56</v>
      </c>
      <c r="C11" s="19">
        <v>53276735</v>
      </c>
      <c r="D11" s="7"/>
      <c r="E11" s="19">
        <f>VLOOKUP(A11,'درآمد ناشی از تغییر قیمت اوراق'!$A$8:$Q$47,9,0)</f>
        <v>0</v>
      </c>
      <c r="F11" s="7"/>
      <c r="G11" s="19">
        <f>IFERROR(VLOOKUP(A11,'درآمد ناشی از فروش'!$A$8:$Q$42,9,0),0)</f>
        <v>0</v>
      </c>
      <c r="H11" s="7"/>
      <c r="I11" s="19">
        <f t="shared" si="0"/>
        <v>53276735</v>
      </c>
      <c r="J11" s="7"/>
      <c r="K11" s="19">
        <f>IFERROR(VLOOKUP(A11,'سود اوراق بهادار '!$A$8:$M$17,9,0),0)</f>
        <v>590982360</v>
      </c>
      <c r="L11" s="7"/>
      <c r="M11" s="19">
        <f>VLOOKUP(A11,'درآمد ناشی از تغییر قیمت اوراق'!$A$8:$Q$47,17,0)</f>
        <v>-4</v>
      </c>
      <c r="N11" s="7"/>
      <c r="O11" s="19">
        <f>IFERROR(VLOOKUP(A11,'درآمد ناشی از فروش'!$A$8:$Q$42,17,0),0)</f>
        <v>22</v>
      </c>
      <c r="P11" s="7"/>
      <c r="Q11" s="19">
        <f t="shared" si="1"/>
        <v>590982378</v>
      </c>
    </row>
    <row r="12" spans="1:17" ht="21" x14ac:dyDescent="0.55000000000000004">
      <c r="A12" s="3" t="s">
        <v>46</v>
      </c>
      <c r="C12" s="19">
        <v>0</v>
      </c>
      <c r="D12" s="7"/>
      <c r="E12" s="19">
        <f>VLOOKUP(A12,'درآمد ناشی از تغییر قیمت اوراق'!$A$8:$Q$47,9,0)</f>
        <v>738317238</v>
      </c>
      <c r="F12" s="7"/>
      <c r="G12" s="19">
        <f>IFERROR(VLOOKUP(A12,'درآمد ناشی از فروش'!$A$8:$Q$42,9,0),0)</f>
        <v>0</v>
      </c>
      <c r="H12" s="7"/>
      <c r="I12" s="19">
        <f t="shared" si="0"/>
        <v>738317238</v>
      </c>
      <c r="J12" s="7"/>
      <c r="K12" s="19">
        <f>IFERROR(VLOOKUP(A12,'سود اوراق بهادار '!$A$8:$M$17,9,0),0)</f>
        <v>0</v>
      </c>
      <c r="L12" s="7"/>
      <c r="M12" s="19">
        <f>VLOOKUP(A12,'درآمد ناشی از تغییر قیمت اوراق'!$A$8:$Q$47,17,0)</f>
        <v>7937202788</v>
      </c>
      <c r="N12" s="7"/>
      <c r="O12" s="19">
        <f>IFERROR(VLOOKUP(A12,'درآمد ناشی از فروش'!$A$8:$Q$42,17,0),0)</f>
        <v>4023694</v>
      </c>
      <c r="P12" s="7"/>
      <c r="Q12" s="19">
        <f t="shared" si="1"/>
        <v>7941226482</v>
      </c>
    </row>
    <row r="13" spans="1:17" ht="21" x14ac:dyDescent="0.55000000000000004">
      <c r="A13" s="3" t="s">
        <v>47</v>
      </c>
      <c r="C13" s="19">
        <v>0</v>
      </c>
      <c r="D13" s="7"/>
      <c r="E13" s="19">
        <f>VLOOKUP(A13,'درآمد ناشی از تغییر قیمت اوراق'!$A$8:$Q$47,9,0)</f>
        <v>731875319</v>
      </c>
      <c r="F13" s="7"/>
      <c r="G13" s="19">
        <f>IFERROR(VLOOKUP(A13,'درآمد ناشی از فروش'!$A$8:$Q$42,9,0),0)</f>
        <v>0</v>
      </c>
      <c r="H13" s="7"/>
      <c r="I13" s="19">
        <f t="shared" si="0"/>
        <v>731875319</v>
      </c>
      <c r="J13" s="7"/>
      <c r="K13" s="19">
        <f>IFERROR(VLOOKUP(A13,'سود اوراق بهادار '!$A$8:$M$17,9,0),0)</f>
        <v>0</v>
      </c>
      <c r="L13" s="7"/>
      <c r="M13" s="19">
        <f>VLOOKUP(A13,'درآمد ناشی از تغییر قیمت اوراق'!$A$8:$Q$47,17,0)</f>
        <v>7818495036</v>
      </c>
      <c r="N13" s="7"/>
      <c r="O13" s="19">
        <f>IFERROR(VLOOKUP(A13,'درآمد ناشی از فروش'!$A$8:$Q$42,17,0),0)</f>
        <v>59450737</v>
      </c>
      <c r="P13" s="7"/>
      <c r="Q13" s="19">
        <f t="shared" si="1"/>
        <v>7877945773</v>
      </c>
    </row>
    <row r="14" spans="1:17" ht="21" x14ac:dyDescent="0.55000000000000004">
      <c r="A14" s="3" t="s">
        <v>48</v>
      </c>
      <c r="C14" s="19">
        <v>0</v>
      </c>
      <c r="D14" s="7"/>
      <c r="E14" s="19">
        <f>VLOOKUP(A14,'درآمد ناشی از تغییر قیمت اوراق'!$A$8:$Q$47,9,0)</f>
        <v>2290499401</v>
      </c>
      <c r="F14" s="7"/>
      <c r="G14" s="19">
        <f>IFERROR(VLOOKUP(A14,'درآمد ناشی از فروش'!$A$8:$Q$42,9,0),0)</f>
        <v>0</v>
      </c>
      <c r="H14" s="7"/>
      <c r="I14" s="19">
        <f t="shared" si="0"/>
        <v>2290499401</v>
      </c>
      <c r="J14" s="7"/>
      <c r="K14" s="19">
        <f>IFERROR(VLOOKUP(A14,'سود اوراق بهادار '!$A$8:$M$17,9,0),0)</f>
        <v>0</v>
      </c>
      <c r="L14" s="7"/>
      <c r="M14" s="19">
        <f>VLOOKUP(A14,'درآمد ناشی از تغییر قیمت اوراق'!$A$8:$Q$47,17,0)</f>
        <v>24622373241</v>
      </c>
      <c r="N14" s="7"/>
      <c r="O14" s="19">
        <f>IFERROR(VLOOKUP(A14,'درآمد ناشی از فروش'!$A$8:$Q$42,17,0),0)</f>
        <v>8814554</v>
      </c>
      <c r="P14" s="7"/>
      <c r="Q14" s="19">
        <f t="shared" si="1"/>
        <v>24631187795</v>
      </c>
    </row>
    <row r="15" spans="1:17" ht="21" x14ac:dyDescent="0.55000000000000004">
      <c r="A15" s="3" t="s">
        <v>57</v>
      </c>
      <c r="C15" s="19">
        <v>201083364</v>
      </c>
      <c r="D15" s="7"/>
      <c r="E15" s="19">
        <f>VLOOKUP(A15,'درآمد ناشی از تغییر قیمت اوراق'!$A$8:$Q$47,9,0)</f>
        <v>0</v>
      </c>
      <c r="F15" s="7"/>
      <c r="G15" s="19">
        <f>IFERROR(VLOOKUP(A15,'درآمد ناشی از فروش'!$A$8:$Q$42,9,0),0)</f>
        <v>0</v>
      </c>
      <c r="H15" s="7"/>
      <c r="I15" s="19">
        <f t="shared" si="0"/>
        <v>201083364</v>
      </c>
      <c r="J15" s="7"/>
      <c r="K15" s="19">
        <f>IFERROR(VLOOKUP(A15,'سود اوراق بهادار '!$A$8:$M$17,9,0),0)</f>
        <v>2108799575</v>
      </c>
      <c r="L15" s="7"/>
      <c r="M15" s="19">
        <f>VLOOKUP(A15,'درآمد ناشی از تغییر قیمت اوراق'!$A$8:$Q$47,17,0)</f>
        <v>-98956808</v>
      </c>
      <c r="N15" s="7"/>
      <c r="O15" s="19">
        <f>IFERROR(VLOOKUP(A15,'درآمد ناشی از فروش'!$A$8:$Q$42,17,0),0)</f>
        <v>0</v>
      </c>
      <c r="P15" s="7"/>
      <c r="Q15" s="19">
        <f t="shared" si="1"/>
        <v>2009842767</v>
      </c>
    </row>
    <row r="16" spans="1:17" ht="21" x14ac:dyDescent="0.55000000000000004">
      <c r="A16" s="3" t="s">
        <v>58</v>
      </c>
      <c r="C16" s="19">
        <v>2000849469</v>
      </c>
      <c r="D16" s="7"/>
      <c r="E16" s="19">
        <f>VLOOKUP(A16,'درآمد ناشی از تغییر قیمت اوراق'!$A$8:$Q$47,9,0)</f>
        <v>0</v>
      </c>
      <c r="F16" s="7"/>
      <c r="G16" s="19">
        <f>IFERROR(VLOOKUP(A16,'درآمد ناشی از فروش'!$A$8:$Q$42,9,0),0)</f>
        <v>0</v>
      </c>
      <c r="H16" s="7"/>
      <c r="I16" s="19">
        <f t="shared" si="0"/>
        <v>2000849469</v>
      </c>
      <c r="J16" s="7"/>
      <c r="K16" s="19">
        <f>IFERROR(VLOOKUP(A16,'سود اوراق بهادار '!$A$8:$M$17,9,0),0)</f>
        <v>21068647645</v>
      </c>
      <c r="L16" s="7"/>
      <c r="M16" s="19">
        <f>VLOOKUP(A16,'درآمد ناشی از تغییر قیمت اوراق'!$A$8:$Q$47,17,0)</f>
        <v>0</v>
      </c>
      <c r="N16" s="7"/>
      <c r="O16" s="19">
        <f>IFERROR(VLOOKUP(A16,'درآمد ناشی از فروش'!$A$8:$Q$42,17,0),0)</f>
        <v>0</v>
      </c>
      <c r="P16" s="7"/>
      <c r="Q16" s="19">
        <f t="shared" si="1"/>
        <v>21068647645</v>
      </c>
    </row>
    <row r="17" spans="1:17" ht="21" x14ac:dyDescent="0.55000000000000004">
      <c r="A17" s="3" t="s">
        <v>55</v>
      </c>
      <c r="C17" s="19">
        <v>98919254</v>
      </c>
      <c r="D17" s="7"/>
      <c r="E17" s="19">
        <f>VLOOKUP(A17,'درآمد ناشی از تغییر قیمت اوراق'!$A$8:$Q$47,9,0)</f>
        <v>0</v>
      </c>
      <c r="F17" s="7"/>
      <c r="G17" s="19">
        <f>IFERROR(VLOOKUP(A17,'درآمد ناشی از فروش'!$A$8:$Q$42,9,0),0)</f>
        <v>0</v>
      </c>
      <c r="H17" s="7"/>
      <c r="I17" s="19">
        <f t="shared" si="0"/>
        <v>98919254</v>
      </c>
      <c r="J17" s="7"/>
      <c r="K17" s="19">
        <f>IFERROR(VLOOKUP(A17,'سود اوراق بهادار '!$A$8:$M$17,9,0),0)</f>
        <v>1049752478</v>
      </c>
      <c r="L17" s="7"/>
      <c r="M17" s="19">
        <f>VLOOKUP(A17,'درآمد ناشی از تغییر قیمت اوراق'!$A$8:$Q$47,17,0)</f>
        <v>0</v>
      </c>
      <c r="N17" s="7"/>
      <c r="O17" s="19">
        <f>IFERROR(VLOOKUP(A17,'درآمد ناشی از فروش'!$A$8:$Q$42,17,0),0)</f>
        <v>0</v>
      </c>
      <c r="P17" s="7"/>
      <c r="Q17" s="19">
        <f t="shared" si="1"/>
        <v>1049752478</v>
      </c>
    </row>
    <row r="18" spans="1:17" ht="21" x14ac:dyDescent="0.55000000000000004">
      <c r="A18" s="3" t="s">
        <v>54</v>
      </c>
      <c r="C18" s="19">
        <v>4056611871</v>
      </c>
      <c r="D18" s="7"/>
      <c r="E18" s="19">
        <f>VLOOKUP(A18,'درآمد ناشی از تغییر قیمت اوراق'!$A$8:$Q$47,9,0)</f>
        <v>0</v>
      </c>
      <c r="F18" s="7"/>
      <c r="G18" s="19">
        <f>IFERROR(VLOOKUP(A18,'درآمد ناشی از فروش'!$A$8:$Q$42,9,0),0)</f>
        <v>0</v>
      </c>
      <c r="H18" s="7"/>
      <c r="I18" s="19">
        <f t="shared" si="0"/>
        <v>4056611871</v>
      </c>
      <c r="J18" s="7"/>
      <c r="K18" s="19">
        <f>IFERROR(VLOOKUP(A18,'سود اوراق بهادار '!$A$8:$M$17,9,0),0)</f>
        <v>42097094906</v>
      </c>
      <c r="L18" s="7"/>
      <c r="M18" s="19">
        <f>VLOOKUP(A18,'درآمد ناشی از تغییر قیمت اوراق'!$A$8:$Q$47,17,0)</f>
        <v>0</v>
      </c>
      <c r="N18" s="7"/>
      <c r="O18" s="19">
        <f>IFERROR(VLOOKUP(A18,'درآمد ناشی از فروش'!$A$8:$Q$42,17,0),0)</f>
        <v>0</v>
      </c>
      <c r="P18" s="7"/>
      <c r="Q18" s="19">
        <f t="shared" si="1"/>
        <v>42097094906</v>
      </c>
    </row>
    <row r="19" spans="1:17" ht="21" x14ac:dyDescent="0.55000000000000004">
      <c r="A19" s="3" t="s">
        <v>53</v>
      </c>
      <c r="C19" s="19">
        <v>98261366</v>
      </c>
      <c r="D19" s="7"/>
      <c r="E19" s="19">
        <f>VLOOKUP(A19,'درآمد ناشی از تغییر قیمت اوراق'!$A$8:$Q$47,9,0)</f>
        <v>0</v>
      </c>
      <c r="F19" s="7"/>
      <c r="G19" s="19">
        <f>IFERROR(VLOOKUP(A19,'درآمد ناشی از فروش'!$A$8:$Q$42,9,0),0)</f>
        <v>0</v>
      </c>
      <c r="H19" s="7"/>
      <c r="I19" s="19">
        <f t="shared" si="0"/>
        <v>98261366</v>
      </c>
      <c r="J19" s="7"/>
      <c r="K19" s="19">
        <f>IFERROR(VLOOKUP(A19,'سود اوراق بهادار '!$A$8:$M$17,9,0),0)</f>
        <v>1052526220</v>
      </c>
      <c r="L19" s="7"/>
      <c r="M19" s="19">
        <f>VLOOKUP(A19,'درآمد ناشی از تغییر قیمت اوراق'!$A$8:$Q$47,17,0)</f>
        <v>0</v>
      </c>
      <c r="N19" s="7"/>
      <c r="O19" s="19">
        <f>IFERROR(VLOOKUP(A19,'درآمد ناشی از فروش'!$A$8:$Q$42,17,0),0)</f>
        <v>0</v>
      </c>
      <c r="P19" s="7"/>
      <c r="Q19" s="19">
        <f t="shared" si="1"/>
        <v>1052526220</v>
      </c>
    </row>
    <row r="20" spans="1:17" ht="21" x14ac:dyDescent="0.55000000000000004">
      <c r="A20" s="3" t="s">
        <v>52</v>
      </c>
      <c r="C20" s="19">
        <v>395177809</v>
      </c>
      <c r="D20" s="7"/>
      <c r="E20" s="19">
        <f>VLOOKUP(A20,'درآمد ناشی از تغییر قیمت اوراق'!$A$8:$Q$47,9,0)</f>
        <v>0</v>
      </c>
      <c r="F20" s="7"/>
      <c r="G20" s="19">
        <f>IFERROR(VLOOKUP(A20,'درآمد ناشی از فروش'!$A$8:$Q$42,9,0),0)</f>
        <v>0</v>
      </c>
      <c r="H20" s="7"/>
      <c r="I20" s="19">
        <f t="shared" si="0"/>
        <v>395177809</v>
      </c>
      <c r="J20" s="7"/>
      <c r="K20" s="19">
        <f>IFERROR(VLOOKUP(A20,'سود اوراق بهادار '!$A$8:$M$17,9,0),0)</f>
        <v>4198007339</v>
      </c>
      <c r="L20" s="7"/>
      <c r="M20" s="19">
        <f>VLOOKUP(A20,'درآمد ناشی از تغییر قیمت اوراق'!$A$8:$Q$47,17,0)</f>
        <v>0</v>
      </c>
      <c r="N20" s="7"/>
      <c r="O20" s="19">
        <f>IFERROR(VLOOKUP(A20,'درآمد ناشی از فروش'!$A$8:$Q$42,17,0),0)</f>
        <v>0</v>
      </c>
      <c r="P20" s="7"/>
      <c r="Q20" s="19">
        <f t="shared" si="1"/>
        <v>4198007339</v>
      </c>
    </row>
    <row r="21" spans="1:17" ht="21" x14ac:dyDescent="0.55000000000000004">
      <c r="A21" s="3" t="s">
        <v>44</v>
      </c>
      <c r="C21" s="19">
        <v>0</v>
      </c>
      <c r="D21" s="7"/>
      <c r="E21" s="19">
        <f>VLOOKUP(A21,'درآمد ناشی از تغییر قیمت اوراق'!$A$8:$Q$47,9,0)</f>
        <v>1145394002</v>
      </c>
      <c r="F21" s="7"/>
      <c r="G21" s="19">
        <f>IFERROR(VLOOKUP(A21,'درآمد ناشی از فروش'!$A$8:$Q$42,9,0),0)</f>
        <v>0</v>
      </c>
      <c r="H21" s="7"/>
      <c r="I21" s="19">
        <f t="shared" si="0"/>
        <v>1145394002</v>
      </c>
      <c r="J21" s="7"/>
      <c r="K21" s="19">
        <f>IFERROR(VLOOKUP(A21,'سود اوراق بهادار '!$A$8:$M$17,9,0),0)</f>
        <v>0</v>
      </c>
      <c r="L21" s="7"/>
      <c r="M21" s="19">
        <f>VLOOKUP(A21,'درآمد ناشی از تغییر قیمت اوراق'!$A$8:$Q$47,17,0)</f>
        <v>12321112080</v>
      </c>
      <c r="N21" s="7"/>
      <c r="O21" s="19">
        <f>IFERROR(VLOOKUP(A21,'درآمد ناشی از فروش'!$A$8:$Q$42,17,0),0)</f>
        <v>0</v>
      </c>
      <c r="P21" s="7"/>
      <c r="Q21" s="19">
        <f t="shared" si="1"/>
        <v>12321112080</v>
      </c>
    </row>
    <row r="22" spans="1:17" ht="21" x14ac:dyDescent="0.55000000000000004">
      <c r="A22" s="3" t="s">
        <v>45</v>
      </c>
      <c r="C22" s="19">
        <v>0</v>
      </c>
      <c r="D22" s="7"/>
      <c r="E22" s="19">
        <f>VLOOKUP(A22,'درآمد ناشی از تغییر قیمت اوراق'!$A$8:$Q$47,9,0)</f>
        <v>687461181</v>
      </c>
      <c r="F22" s="7"/>
      <c r="G22" s="19">
        <f>IFERROR(VLOOKUP(A22,'درآمد ناشی از فروش'!$A$8:$Q$42,9,0),0)</f>
        <v>0</v>
      </c>
      <c r="H22" s="7"/>
      <c r="I22" s="19">
        <f t="shared" si="0"/>
        <v>687461181</v>
      </c>
      <c r="J22" s="7"/>
      <c r="K22" s="19">
        <f>IFERROR(VLOOKUP(A22,'سود اوراق بهادار '!$A$8:$M$17,9,0),0)</f>
        <v>0</v>
      </c>
      <c r="L22" s="7"/>
      <c r="M22" s="19">
        <f>VLOOKUP(A22,'درآمد ناشی از تغییر قیمت اوراق'!$A$8:$Q$47,17,0)</f>
        <v>7394842861</v>
      </c>
      <c r="N22" s="7"/>
      <c r="O22" s="19">
        <f>IFERROR(VLOOKUP(A22,'درآمد ناشی از فروش'!$A$8:$Q$42,17,0),0)</f>
        <v>0</v>
      </c>
      <c r="P22" s="7"/>
      <c r="Q22" s="19">
        <f t="shared" si="1"/>
        <v>7394842861</v>
      </c>
    </row>
    <row r="23" spans="1:17" ht="21" x14ac:dyDescent="0.55000000000000004">
      <c r="A23" s="3" t="s">
        <v>49</v>
      </c>
      <c r="C23" s="19">
        <v>0</v>
      </c>
      <c r="D23" s="7"/>
      <c r="E23" s="19">
        <f>VLOOKUP(A23,'درآمد ناشی از تغییر قیمت اوراق'!$A$8:$Q$47,9,0)</f>
        <v>424344682</v>
      </c>
      <c r="F23" s="7"/>
      <c r="G23" s="19">
        <f>IFERROR(VLOOKUP(A23,'درآمد ناشی از فروش'!$A$8:$Q$42,9,0),0)</f>
        <v>0</v>
      </c>
      <c r="H23" s="7"/>
      <c r="I23" s="19">
        <f t="shared" si="0"/>
        <v>424344682</v>
      </c>
      <c r="J23" s="7"/>
      <c r="K23" s="19">
        <f>IFERROR(VLOOKUP(A23,'سود اوراق بهادار '!$A$8:$M$17,9,0),0)</f>
        <v>0</v>
      </c>
      <c r="L23" s="7"/>
      <c r="M23" s="19">
        <f>VLOOKUP(A23,'درآمد ناشی از تغییر قیمت اوراق'!$A$8:$Q$47,17,0)</f>
        <v>4562397250</v>
      </c>
      <c r="N23" s="7"/>
      <c r="O23" s="19">
        <f>IFERROR(VLOOKUP(A23,'درآمد ناشی از فروش'!$A$8:$Q$42,17,0),0)</f>
        <v>0</v>
      </c>
      <c r="P23" s="7"/>
      <c r="Q23" s="19">
        <f t="shared" si="1"/>
        <v>4562397250</v>
      </c>
    </row>
    <row r="24" spans="1:17" ht="21.75" thickBot="1" x14ac:dyDescent="0.6">
      <c r="A24" s="3" t="s">
        <v>50</v>
      </c>
      <c r="C24" s="19">
        <v>0</v>
      </c>
      <c r="D24" s="7"/>
      <c r="E24" s="19">
        <f>VLOOKUP(A24,'درآمد ناشی از تغییر قیمت اوراق'!$A$8:$Q$47,9,0)</f>
        <v>1233971582</v>
      </c>
      <c r="F24" s="7"/>
      <c r="G24" s="19">
        <f>IFERROR(VLOOKUP(A24,'درآمد ناشی از فروش'!$A$8:$Q$42,9,0),0)</f>
        <v>0</v>
      </c>
      <c r="H24" s="7"/>
      <c r="I24" s="19">
        <f t="shared" si="0"/>
        <v>1233971582</v>
      </c>
      <c r="J24" s="7"/>
      <c r="K24" s="19">
        <f>IFERROR(VLOOKUP(A24,'سود اوراق بهادار '!$A$8:$M$17,9,0),0)</f>
        <v>0</v>
      </c>
      <c r="L24" s="7"/>
      <c r="M24" s="19">
        <f>VLOOKUP(A24,'درآمد ناشی از تغییر قیمت اوراق'!$A$8:$Q$47,17,0)</f>
        <v>13266445240</v>
      </c>
      <c r="N24" s="7"/>
      <c r="O24" s="19">
        <f>IFERROR(VLOOKUP(A24,'درآمد ناشی از فروش'!$A$8:$Q$42,17,0),0)</f>
        <v>0</v>
      </c>
      <c r="P24" s="7"/>
      <c r="Q24" s="19">
        <f t="shared" si="1"/>
        <v>13266445240</v>
      </c>
    </row>
    <row r="25" spans="1:17" s="9" customFormat="1" ht="24.75" thickBot="1" x14ac:dyDescent="0.3">
      <c r="A25" s="9" t="s">
        <v>40</v>
      </c>
      <c r="C25" s="10">
        <f>SUM(C8:C24)</f>
        <v>9885452702</v>
      </c>
      <c r="E25" s="10">
        <f>SUM(E8:E24)</f>
        <v>7127853397</v>
      </c>
      <c r="G25" s="10">
        <f>SUM(G8:G24)</f>
        <v>143855</v>
      </c>
      <c r="I25" s="10">
        <f>SUM(I8:I24)</f>
        <v>17013449954</v>
      </c>
      <c r="K25" s="10">
        <f>SUM(K8:K24)</f>
        <v>83057084726</v>
      </c>
      <c r="M25" s="10">
        <f>SUM(M8:M24)</f>
        <v>77686125135</v>
      </c>
      <c r="O25" s="10">
        <f>SUM(O8:O24)</f>
        <v>75852877</v>
      </c>
      <c r="Q25" s="10">
        <f>SUM(Q8:Q24)</f>
        <v>160819062738</v>
      </c>
    </row>
    <row r="26" spans="1:17" ht="19.5" thickTop="1" x14ac:dyDescent="0.4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8"/>
  <sheetViews>
    <sheetView rightToLeft="1" workbookViewId="0">
      <selection activeCell="C12" sqref="C12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0" style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</row>
    <row r="3" spans="1:10" ht="26.25" x14ac:dyDescent="0.45">
      <c r="A3" s="58" t="s">
        <v>74</v>
      </c>
      <c r="B3" s="58" t="s">
        <v>74</v>
      </c>
      <c r="C3" s="58" t="s">
        <v>74</v>
      </c>
      <c r="D3" s="58" t="s">
        <v>74</v>
      </c>
      <c r="E3" s="58" t="s">
        <v>74</v>
      </c>
      <c r="F3" s="58" t="s">
        <v>74</v>
      </c>
      <c r="G3" s="58" t="s">
        <v>74</v>
      </c>
      <c r="H3" s="58" t="s">
        <v>74</v>
      </c>
      <c r="I3" s="58" t="s">
        <v>74</v>
      </c>
    </row>
    <row r="4" spans="1:10" ht="26.25" x14ac:dyDescent="0.45">
      <c r="A4" s="58" t="s">
        <v>2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</row>
    <row r="5" spans="1:10" s="18" customFormat="1" ht="28.5" x14ac:dyDescent="0.55000000000000004">
      <c r="A5" s="59" t="s">
        <v>159</v>
      </c>
      <c r="B5" s="59"/>
      <c r="C5" s="59"/>
      <c r="D5" s="59"/>
      <c r="E5" s="59"/>
      <c r="F5" s="59"/>
      <c r="G5" s="59"/>
      <c r="H5" s="59"/>
      <c r="I5" s="59"/>
      <c r="J5" s="45"/>
    </row>
    <row r="6" spans="1:10" ht="27" thickBot="1" x14ac:dyDescent="0.5">
      <c r="A6" s="57" t="s">
        <v>104</v>
      </c>
      <c r="B6" s="57" t="s">
        <v>104</v>
      </c>
      <c r="C6" s="57" t="s">
        <v>123</v>
      </c>
      <c r="D6" s="57" t="s">
        <v>76</v>
      </c>
      <c r="E6" s="57" t="s">
        <v>76</v>
      </c>
      <c r="G6" s="57" t="s">
        <v>124</v>
      </c>
      <c r="H6" s="57" t="s">
        <v>77</v>
      </c>
      <c r="I6" s="57" t="s">
        <v>77</v>
      </c>
    </row>
    <row r="7" spans="1:10" ht="27" thickBot="1" x14ac:dyDescent="0.5">
      <c r="A7" s="57" t="s">
        <v>105</v>
      </c>
      <c r="C7" s="57" t="s">
        <v>106</v>
      </c>
      <c r="E7" s="57" t="s">
        <v>107</v>
      </c>
      <c r="G7" s="57" t="s">
        <v>106</v>
      </c>
      <c r="I7" s="57" t="s">
        <v>107</v>
      </c>
    </row>
    <row r="8" spans="1:10" ht="21" x14ac:dyDescent="0.55000000000000004">
      <c r="A8" s="8" t="s">
        <v>66</v>
      </c>
      <c r="B8" s="7"/>
      <c r="C8" s="6">
        <v>13196</v>
      </c>
      <c r="D8" s="7"/>
      <c r="E8" s="12">
        <f>C8/$C$117</f>
        <v>9.5774494435222495E-8</v>
      </c>
      <c r="F8" s="7"/>
      <c r="G8" s="6">
        <v>201453</v>
      </c>
      <c r="I8" s="12">
        <f>G8/$G$117</f>
        <v>1.4732408339848791E-7</v>
      </c>
    </row>
    <row r="9" spans="1:10" ht="21" x14ac:dyDescent="0.55000000000000004">
      <c r="A9" s="8" t="s">
        <v>66</v>
      </c>
      <c r="B9" s="7"/>
      <c r="C9" s="6">
        <v>47646</v>
      </c>
      <c r="D9" s="7"/>
      <c r="E9" s="12">
        <f t="shared" ref="E9:E72" si="0">C9/$C$117</f>
        <v>3.4580718110492657E-7</v>
      </c>
      <c r="F9" s="7"/>
      <c r="G9" s="6">
        <v>502840</v>
      </c>
      <c r="I9" s="12">
        <f t="shared" ref="I9:I72" si="1">G9/$G$117</f>
        <v>3.6773064732764292E-7</v>
      </c>
    </row>
    <row r="10" spans="1:10" ht="21" x14ac:dyDescent="0.55000000000000004">
      <c r="A10" s="8" t="s">
        <v>66</v>
      </c>
      <c r="B10" s="7"/>
      <c r="C10" s="6">
        <v>48007</v>
      </c>
      <c r="D10" s="7"/>
      <c r="E10" s="12">
        <f t="shared" si="0"/>
        <v>3.4842726237888194E-7</v>
      </c>
      <c r="F10" s="7"/>
      <c r="G10" s="6">
        <v>529527</v>
      </c>
      <c r="I10" s="12">
        <f t="shared" si="1"/>
        <v>3.8724704973244926E-7</v>
      </c>
    </row>
    <row r="11" spans="1:10" ht="21" x14ac:dyDescent="0.55000000000000004">
      <c r="A11" s="8" t="s">
        <v>66</v>
      </c>
      <c r="B11" s="7"/>
      <c r="C11" s="6">
        <v>51355</v>
      </c>
      <c r="D11" s="7"/>
      <c r="E11" s="12">
        <f t="shared" si="0"/>
        <v>3.7272652028803054E-7</v>
      </c>
      <c r="F11" s="7"/>
      <c r="G11" s="6">
        <v>541983</v>
      </c>
      <c r="I11" s="12">
        <f t="shared" si="1"/>
        <v>3.9635621555679321E-7</v>
      </c>
    </row>
    <row r="12" spans="1:10" ht="21" x14ac:dyDescent="0.55000000000000004">
      <c r="A12" s="8" t="s">
        <v>68</v>
      </c>
      <c r="B12" s="7"/>
      <c r="C12" s="6">
        <v>1236356468</v>
      </c>
      <c r="D12" s="7"/>
      <c r="E12" s="12">
        <f t="shared" si="0"/>
        <v>8.9732809688100445E-3</v>
      </c>
      <c r="F12" s="7"/>
      <c r="G12" s="6">
        <v>25374873931</v>
      </c>
      <c r="I12" s="12">
        <f t="shared" si="1"/>
        <v>1.8556834811279854E-2</v>
      </c>
    </row>
    <row r="13" spans="1:10" ht="21" x14ac:dyDescent="0.55000000000000004">
      <c r="A13" s="8" t="s">
        <v>68</v>
      </c>
      <c r="B13" s="7"/>
      <c r="C13" s="6">
        <v>4387413150</v>
      </c>
      <c r="D13" s="7"/>
      <c r="E13" s="12">
        <f t="shared" si="0"/>
        <v>3.1843155222771827E-2</v>
      </c>
      <c r="F13" s="7"/>
      <c r="G13" s="6">
        <v>108814150717</v>
      </c>
      <c r="I13" s="12">
        <f t="shared" si="1"/>
        <v>7.9576601069067915E-2</v>
      </c>
    </row>
    <row r="14" spans="1:10" ht="21" x14ac:dyDescent="0.55000000000000004">
      <c r="A14" s="8" t="s">
        <v>68</v>
      </c>
      <c r="B14" s="7"/>
      <c r="C14" s="6">
        <v>1748280640</v>
      </c>
      <c r="D14" s="7"/>
      <c r="E14" s="12">
        <f t="shared" si="0"/>
        <v>1.2688746167542226E-2</v>
      </c>
      <c r="F14" s="7"/>
      <c r="G14" s="6">
        <v>23239010064</v>
      </c>
      <c r="I14" s="12">
        <f t="shared" si="1"/>
        <v>1.6994861614207955E-2</v>
      </c>
    </row>
    <row r="15" spans="1:10" ht="21" x14ac:dyDescent="0.55000000000000004">
      <c r="A15" s="8" t="s">
        <v>68</v>
      </c>
      <c r="B15" s="7"/>
      <c r="C15" s="6">
        <v>426372775</v>
      </c>
      <c r="D15" s="7"/>
      <c r="E15" s="12">
        <f t="shared" si="0"/>
        <v>3.094546602498323E-3</v>
      </c>
      <c r="F15" s="7"/>
      <c r="G15" s="6">
        <v>14167295915</v>
      </c>
      <c r="I15" s="12">
        <f t="shared" si="1"/>
        <v>1.0360649307344726E-2</v>
      </c>
    </row>
    <row r="16" spans="1:10" ht="21" x14ac:dyDescent="0.55000000000000004">
      <c r="A16" s="8" t="s">
        <v>68</v>
      </c>
      <c r="B16" s="7"/>
      <c r="C16" s="6">
        <v>21327385</v>
      </c>
      <c r="D16" s="7"/>
      <c r="E16" s="12">
        <f t="shared" si="0"/>
        <v>1.5479080903306667E-4</v>
      </c>
      <c r="F16" s="7"/>
      <c r="G16" s="6">
        <v>410302304</v>
      </c>
      <c r="I16" s="12">
        <f t="shared" si="1"/>
        <v>3.0005713914951743E-4</v>
      </c>
    </row>
    <row r="17" spans="1:9" ht="21" x14ac:dyDescent="0.55000000000000004">
      <c r="A17" s="8" t="s">
        <v>68</v>
      </c>
      <c r="B17" s="7"/>
      <c r="C17" s="6">
        <v>1153935172</v>
      </c>
      <c r="D17" s="7"/>
      <c r="E17" s="12">
        <f t="shared" si="0"/>
        <v>8.3750801537830783E-3</v>
      </c>
      <c r="F17" s="7"/>
      <c r="G17" s="6">
        <v>12793398270</v>
      </c>
      <c r="I17" s="12">
        <f t="shared" si="1"/>
        <v>9.3559076989647751E-3</v>
      </c>
    </row>
    <row r="18" spans="1:9" ht="21" x14ac:dyDescent="0.55000000000000004">
      <c r="A18" s="8" t="s">
        <v>68</v>
      </c>
      <c r="B18" s="7"/>
      <c r="C18" s="6">
        <v>169439603</v>
      </c>
      <c r="D18" s="7"/>
      <c r="E18" s="12">
        <f t="shared" si="0"/>
        <v>1.2297660135366633E-3</v>
      </c>
      <c r="F18" s="7"/>
      <c r="G18" s="6">
        <v>1811848700</v>
      </c>
      <c r="I18" s="12">
        <f t="shared" si="1"/>
        <v>1.3250184856231572E-3</v>
      </c>
    </row>
    <row r="19" spans="1:9" ht="21" x14ac:dyDescent="0.55000000000000004">
      <c r="A19" s="8" t="s">
        <v>68</v>
      </c>
      <c r="B19" s="7"/>
      <c r="C19" s="6">
        <v>56306041</v>
      </c>
      <c r="D19" s="7"/>
      <c r="E19" s="12">
        <f t="shared" si="0"/>
        <v>4.0866039787995677E-4</v>
      </c>
      <c r="F19" s="7"/>
      <c r="G19" s="6">
        <v>787222315</v>
      </c>
      <c r="I19" s="12">
        <f t="shared" si="1"/>
        <v>5.7570155812130229E-4</v>
      </c>
    </row>
    <row r="20" spans="1:9" ht="21" x14ac:dyDescent="0.55000000000000004">
      <c r="A20" s="8" t="s">
        <v>68</v>
      </c>
      <c r="B20" s="7"/>
      <c r="C20" s="6">
        <v>193668975</v>
      </c>
      <c r="D20" s="7"/>
      <c r="E20" s="12">
        <f t="shared" si="0"/>
        <v>1.4056189882095138E-3</v>
      </c>
      <c r="F20" s="7"/>
      <c r="G20" s="6">
        <v>22547606254</v>
      </c>
      <c r="I20" s="12">
        <f t="shared" si="1"/>
        <v>1.6489232844388337E-2</v>
      </c>
    </row>
    <row r="21" spans="1:9" ht="21" x14ac:dyDescent="0.55000000000000004">
      <c r="A21" s="8" t="s">
        <v>68</v>
      </c>
      <c r="B21" s="7"/>
      <c r="C21" s="6">
        <v>109698318</v>
      </c>
      <c r="D21" s="7"/>
      <c r="E21" s="12">
        <f t="shared" si="0"/>
        <v>7.9617315450471865E-4</v>
      </c>
      <c r="F21" s="7"/>
      <c r="G21" s="6">
        <v>2184910398</v>
      </c>
      <c r="I21" s="12">
        <f t="shared" si="1"/>
        <v>1.597841291483251E-3</v>
      </c>
    </row>
    <row r="22" spans="1:9" ht="21" x14ac:dyDescent="0.55000000000000004">
      <c r="A22" s="8" t="s">
        <v>68</v>
      </c>
      <c r="B22" s="7"/>
      <c r="C22" s="6">
        <v>1080108956</v>
      </c>
      <c r="D22" s="7"/>
      <c r="E22" s="12">
        <f t="shared" si="0"/>
        <v>7.8392610788008462E-3</v>
      </c>
      <c r="F22" s="7"/>
      <c r="G22" s="6">
        <v>14365828724</v>
      </c>
      <c r="I22" s="12">
        <f t="shared" si="1"/>
        <v>1.0505837833256239E-2</v>
      </c>
    </row>
    <row r="23" spans="1:9" ht="21" x14ac:dyDescent="0.55000000000000004">
      <c r="A23" s="8" t="s">
        <v>82</v>
      </c>
      <c r="B23" s="7"/>
      <c r="C23" s="6">
        <v>0</v>
      </c>
      <c r="D23" s="7"/>
      <c r="E23" s="12">
        <f t="shared" si="0"/>
        <v>0</v>
      </c>
      <c r="F23" s="7"/>
      <c r="G23" s="6">
        <v>43908</v>
      </c>
      <c r="I23" s="12">
        <f t="shared" si="1"/>
        <v>3.2110248315293424E-8</v>
      </c>
    </row>
    <row r="24" spans="1:9" ht="21" x14ac:dyDescent="0.55000000000000004">
      <c r="A24" s="8" t="s">
        <v>68</v>
      </c>
      <c r="B24" s="7"/>
      <c r="C24" s="6">
        <v>80124847</v>
      </c>
      <c r="D24" s="7"/>
      <c r="E24" s="12">
        <f t="shared" si="0"/>
        <v>5.8153354903944787E-4</v>
      </c>
      <c r="F24" s="7"/>
      <c r="G24" s="6">
        <v>3428160519</v>
      </c>
      <c r="I24" s="12">
        <f t="shared" si="1"/>
        <v>2.5070393898554977E-3</v>
      </c>
    </row>
    <row r="25" spans="1:9" ht="21" x14ac:dyDescent="0.55000000000000004">
      <c r="A25" s="8" t="s">
        <v>68</v>
      </c>
      <c r="B25" s="7"/>
      <c r="C25" s="6">
        <v>1112126457</v>
      </c>
      <c r="D25" s="7"/>
      <c r="E25" s="12">
        <f t="shared" si="0"/>
        <v>8.0716390699613668E-3</v>
      </c>
      <c r="F25" s="7"/>
      <c r="G25" s="6">
        <v>13342736738</v>
      </c>
      <c r="I25" s="12">
        <f t="shared" si="1"/>
        <v>9.7576430232023358E-3</v>
      </c>
    </row>
    <row r="26" spans="1:9" ht="21" x14ac:dyDescent="0.55000000000000004">
      <c r="A26" s="8" t="s">
        <v>69</v>
      </c>
      <c r="B26" s="7"/>
      <c r="C26" s="6">
        <v>1445368</v>
      </c>
      <c r="D26" s="7"/>
      <c r="E26" s="12">
        <f t="shared" si="0"/>
        <v>1.0490253824859705E-5</v>
      </c>
      <c r="F26" s="7"/>
      <c r="G26" s="6">
        <v>9286981</v>
      </c>
      <c r="I26" s="12">
        <f t="shared" si="1"/>
        <v>6.7916385626631152E-6</v>
      </c>
    </row>
    <row r="27" spans="1:9" ht="21" x14ac:dyDescent="0.55000000000000004">
      <c r="A27" s="8" t="s">
        <v>68</v>
      </c>
      <c r="B27" s="7"/>
      <c r="C27" s="6">
        <v>28741654</v>
      </c>
      <c r="D27" s="7"/>
      <c r="E27" s="12">
        <f t="shared" si="0"/>
        <v>2.0860240838754853E-4</v>
      </c>
      <c r="F27" s="7"/>
      <c r="G27" s="6">
        <v>9652950350</v>
      </c>
      <c r="I27" s="12">
        <f t="shared" si="1"/>
        <v>7.0592746814634819E-3</v>
      </c>
    </row>
    <row r="28" spans="1:9" ht="21" x14ac:dyDescent="0.55000000000000004">
      <c r="A28" s="8" t="s">
        <v>68</v>
      </c>
      <c r="B28" s="7"/>
      <c r="C28" s="6">
        <v>178040974</v>
      </c>
      <c r="D28" s="7"/>
      <c r="E28" s="12">
        <f t="shared" si="0"/>
        <v>1.2921934126708542E-3</v>
      </c>
      <c r="F28" s="7"/>
      <c r="G28" s="6">
        <v>3120156036</v>
      </c>
      <c r="I28" s="12">
        <f t="shared" si="1"/>
        <v>2.2817934111875196E-3</v>
      </c>
    </row>
    <row r="29" spans="1:9" ht="21" x14ac:dyDescent="0.55000000000000004">
      <c r="A29" s="8" t="s">
        <v>68</v>
      </c>
      <c r="B29" s="7"/>
      <c r="C29" s="6">
        <v>37161783</v>
      </c>
      <c r="D29" s="7"/>
      <c r="E29" s="12">
        <f t="shared" si="0"/>
        <v>2.6971438156535662E-4</v>
      </c>
      <c r="F29" s="7"/>
      <c r="G29" s="6">
        <v>10220593711</v>
      </c>
      <c r="I29" s="12">
        <f t="shared" si="1"/>
        <v>7.4743965106572E-3</v>
      </c>
    </row>
    <row r="30" spans="1:9" ht="21" x14ac:dyDescent="0.55000000000000004">
      <c r="A30" s="8" t="s">
        <v>68</v>
      </c>
      <c r="B30" s="7"/>
      <c r="C30" s="6">
        <v>245770958</v>
      </c>
      <c r="D30" s="7"/>
      <c r="E30" s="12">
        <f t="shared" si="0"/>
        <v>1.7837669937337301E-3</v>
      </c>
      <c r="F30" s="7"/>
      <c r="G30" s="6">
        <v>4365608303</v>
      </c>
      <c r="I30" s="12">
        <f t="shared" si="1"/>
        <v>3.1926019553757115E-3</v>
      </c>
    </row>
    <row r="31" spans="1:9" ht="21" x14ac:dyDescent="0.55000000000000004">
      <c r="A31" s="8" t="s">
        <v>69</v>
      </c>
      <c r="B31" s="7"/>
      <c r="C31" s="6">
        <v>41720</v>
      </c>
      <c r="D31" s="7"/>
      <c r="E31" s="12">
        <f t="shared" si="0"/>
        <v>3.0279720429201896E-7</v>
      </c>
      <c r="F31" s="7"/>
      <c r="G31" s="6">
        <v>216064319</v>
      </c>
      <c r="I31" s="12">
        <f t="shared" si="1"/>
        <v>1.5800945010396218E-4</v>
      </c>
    </row>
    <row r="32" spans="1:9" ht="21" x14ac:dyDescent="0.55000000000000004">
      <c r="A32" s="8" t="s">
        <v>68</v>
      </c>
      <c r="B32" s="7"/>
      <c r="C32" s="6">
        <v>128157598</v>
      </c>
      <c r="D32" s="7"/>
      <c r="E32" s="12">
        <f t="shared" si="0"/>
        <v>9.3014770812992436E-4</v>
      </c>
      <c r="F32" s="7"/>
      <c r="G32" s="6">
        <v>1616143855</v>
      </c>
      <c r="I32" s="12">
        <f t="shared" si="1"/>
        <v>1.1818980709047456E-3</v>
      </c>
    </row>
    <row r="33" spans="1:9" ht="21" x14ac:dyDescent="0.55000000000000004">
      <c r="A33" s="8" t="s">
        <v>68</v>
      </c>
      <c r="B33" s="7"/>
      <c r="C33" s="6">
        <v>74679875</v>
      </c>
      <c r="D33" s="7"/>
      <c r="E33" s="12">
        <f t="shared" si="0"/>
        <v>5.4201479786379289E-4</v>
      </c>
      <c r="F33" s="7"/>
      <c r="G33" s="6">
        <v>1002670371</v>
      </c>
      <c r="I33" s="12">
        <f t="shared" si="1"/>
        <v>7.3326033049096707E-4</v>
      </c>
    </row>
    <row r="34" spans="1:9" ht="21" x14ac:dyDescent="0.55000000000000004">
      <c r="A34" s="8" t="s">
        <v>68</v>
      </c>
      <c r="B34" s="7"/>
      <c r="C34" s="6">
        <v>83960259</v>
      </c>
      <c r="D34" s="7"/>
      <c r="E34" s="12">
        <f t="shared" si="0"/>
        <v>6.0937036665469383E-4</v>
      </c>
      <c r="F34" s="7"/>
      <c r="G34" s="6">
        <v>1395016719</v>
      </c>
      <c r="I34" s="12">
        <f t="shared" si="1"/>
        <v>1.0201861449183728E-3</v>
      </c>
    </row>
    <row r="35" spans="1:9" ht="21" x14ac:dyDescent="0.55000000000000004">
      <c r="A35" s="8" t="s">
        <v>68</v>
      </c>
      <c r="B35" s="7"/>
      <c r="C35" s="6">
        <v>12952758</v>
      </c>
      <c r="D35" s="7"/>
      <c r="E35" s="12">
        <f t="shared" si="0"/>
        <v>9.4009082221262785E-5</v>
      </c>
      <c r="F35" s="7"/>
      <c r="G35" s="6">
        <v>381379630</v>
      </c>
      <c r="I35" s="12">
        <f t="shared" si="1"/>
        <v>2.789057716519707E-4</v>
      </c>
    </row>
    <row r="36" spans="1:9" ht="21" x14ac:dyDescent="0.55000000000000004">
      <c r="A36" s="8" t="s">
        <v>68</v>
      </c>
      <c r="B36" s="7"/>
      <c r="C36" s="6">
        <v>246330216</v>
      </c>
      <c r="D36" s="7"/>
      <c r="E36" s="12">
        <f t="shared" si="0"/>
        <v>1.7878260004182446E-3</v>
      </c>
      <c r="F36" s="7"/>
      <c r="G36" s="6">
        <v>4520663879</v>
      </c>
      <c r="I36" s="12">
        <f t="shared" si="1"/>
        <v>3.3059952560961009E-3</v>
      </c>
    </row>
    <row r="37" spans="1:9" ht="21" x14ac:dyDescent="0.55000000000000004">
      <c r="A37" s="8" t="s">
        <v>68</v>
      </c>
      <c r="B37" s="7"/>
      <c r="C37" s="6">
        <v>15537448</v>
      </c>
      <c r="D37" s="7"/>
      <c r="E37" s="12">
        <f t="shared" si="0"/>
        <v>1.1276835609378288E-4</v>
      </c>
      <c r="F37" s="7"/>
      <c r="G37" s="6">
        <v>6230744374</v>
      </c>
      <c r="I37" s="12">
        <f t="shared" si="1"/>
        <v>4.5565898933738157E-3</v>
      </c>
    </row>
    <row r="38" spans="1:9" ht="21" x14ac:dyDescent="0.55000000000000004">
      <c r="A38" s="8" t="s">
        <v>68</v>
      </c>
      <c r="B38" s="7"/>
      <c r="C38" s="6">
        <v>48521298</v>
      </c>
      <c r="D38" s="7"/>
      <c r="E38" s="12">
        <f t="shared" si="0"/>
        <v>3.5215995644822466E-4</v>
      </c>
      <c r="F38" s="7"/>
      <c r="G38" s="6">
        <v>829781045</v>
      </c>
      <c r="I38" s="12">
        <f t="shared" si="1"/>
        <v>6.0682507520892933E-4</v>
      </c>
    </row>
    <row r="39" spans="1:9" ht="21" x14ac:dyDescent="0.55000000000000004">
      <c r="A39" s="8" t="s">
        <v>68</v>
      </c>
      <c r="B39" s="7"/>
      <c r="C39" s="6">
        <v>60878770</v>
      </c>
      <c r="D39" s="7"/>
      <c r="E39" s="12">
        <f t="shared" si="0"/>
        <v>4.4184854642226356E-4</v>
      </c>
      <c r="F39" s="7"/>
      <c r="G39" s="6">
        <v>1468035982</v>
      </c>
      <c r="I39" s="12">
        <f t="shared" si="1"/>
        <v>1.0735856772753399E-3</v>
      </c>
    </row>
    <row r="40" spans="1:9" ht="21" x14ac:dyDescent="0.55000000000000004">
      <c r="A40" s="8" t="s">
        <v>68</v>
      </c>
      <c r="B40" s="7"/>
      <c r="C40" s="6">
        <v>9000743</v>
      </c>
      <c r="D40" s="7"/>
      <c r="E40" s="12">
        <f t="shared" si="0"/>
        <v>6.5325978354529242E-5</v>
      </c>
      <c r="F40" s="7"/>
      <c r="G40" s="6">
        <v>177740233</v>
      </c>
      <c r="I40" s="12">
        <f t="shared" si="1"/>
        <v>1.2998275979885467E-4</v>
      </c>
    </row>
    <row r="41" spans="1:9" ht="21" x14ac:dyDescent="0.55000000000000004">
      <c r="A41" s="8" t="s">
        <v>69</v>
      </c>
      <c r="B41" s="7"/>
      <c r="C41" s="6">
        <v>0</v>
      </c>
      <c r="D41" s="7"/>
      <c r="E41" s="12">
        <f t="shared" si="0"/>
        <v>0</v>
      </c>
      <c r="F41" s="7"/>
      <c r="G41" s="6">
        <v>27688927274</v>
      </c>
      <c r="I41" s="12">
        <f t="shared" si="1"/>
        <v>2.0249119302911556E-2</v>
      </c>
    </row>
    <row r="42" spans="1:9" ht="21" x14ac:dyDescent="0.55000000000000004">
      <c r="A42" s="8" t="s">
        <v>69</v>
      </c>
      <c r="B42" s="7"/>
      <c r="C42" s="6">
        <v>4791495889</v>
      </c>
      <c r="D42" s="7"/>
      <c r="E42" s="12">
        <f t="shared" si="0"/>
        <v>3.4775924246546068E-2</v>
      </c>
      <c r="F42" s="7"/>
      <c r="G42" s="6">
        <v>55390001536</v>
      </c>
      <c r="I42" s="12">
        <f t="shared" si="1"/>
        <v>4.0507121788864085E-2</v>
      </c>
    </row>
    <row r="43" spans="1:9" ht="21" x14ac:dyDescent="0.55000000000000004">
      <c r="A43" s="8" t="s">
        <v>69</v>
      </c>
      <c r="B43" s="7"/>
      <c r="C43" s="6">
        <v>1000153423</v>
      </c>
      <c r="D43" s="7"/>
      <c r="E43" s="12">
        <f t="shared" si="0"/>
        <v>7.2589563841680988E-3</v>
      </c>
      <c r="F43" s="7"/>
      <c r="G43" s="6">
        <v>10689995912</v>
      </c>
      <c r="I43" s="12">
        <f t="shared" si="1"/>
        <v>7.8176738458547775E-3</v>
      </c>
    </row>
    <row r="44" spans="1:9" ht="21" x14ac:dyDescent="0.55000000000000004">
      <c r="A44" s="8" t="s">
        <v>69</v>
      </c>
      <c r="B44" s="7"/>
      <c r="C44" s="6">
        <v>0</v>
      </c>
      <c r="D44" s="7"/>
      <c r="E44" s="12">
        <f t="shared" si="0"/>
        <v>0</v>
      </c>
      <c r="F44" s="7"/>
      <c r="G44" s="6">
        <v>5479540153</v>
      </c>
      <c r="I44" s="12">
        <f t="shared" si="1"/>
        <v>4.0072286363863289E-3</v>
      </c>
    </row>
    <row r="45" spans="1:9" ht="21" x14ac:dyDescent="0.55000000000000004">
      <c r="A45" s="8" t="s">
        <v>69</v>
      </c>
      <c r="B45" s="7"/>
      <c r="C45" s="6">
        <v>0</v>
      </c>
      <c r="D45" s="7"/>
      <c r="E45" s="12">
        <f t="shared" si="0"/>
        <v>0</v>
      </c>
      <c r="F45" s="7"/>
      <c r="G45" s="6">
        <v>5766427038</v>
      </c>
      <c r="I45" s="12">
        <f t="shared" si="1"/>
        <v>4.2170311579257077E-3</v>
      </c>
    </row>
    <row r="46" spans="1:9" ht="21" x14ac:dyDescent="0.55000000000000004">
      <c r="A46" s="8" t="s">
        <v>69</v>
      </c>
      <c r="B46" s="7"/>
      <c r="C46" s="6">
        <v>0</v>
      </c>
      <c r="D46" s="7"/>
      <c r="E46" s="12">
        <f t="shared" si="0"/>
        <v>0</v>
      </c>
      <c r="F46" s="7"/>
      <c r="G46" s="6">
        <v>39719520573</v>
      </c>
      <c r="I46" s="12">
        <f t="shared" si="1"/>
        <v>2.904718202977671E-2</v>
      </c>
    </row>
    <row r="47" spans="1:9" ht="21" x14ac:dyDescent="0.55000000000000004">
      <c r="A47" s="8" t="s">
        <v>69</v>
      </c>
      <c r="B47" s="7"/>
      <c r="C47" s="6">
        <v>0</v>
      </c>
      <c r="D47" s="7"/>
      <c r="E47" s="12">
        <f t="shared" si="0"/>
        <v>0</v>
      </c>
      <c r="F47" s="7"/>
      <c r="G47" s="6">
        <v>79636198731</v>
      </c>
      <c r="I47" s="12">
        <f t="shared" si="1"/>
        <v>5.8238546873883239E-2</v>
      </c>
    </row>
    <row r="48" spans="1:9" ht="21" x14ac:dyDescent="0.55000000000000004">
      <c r="A48" s="8" t="s">
        <v>69</v>
      </c>
      <c r="B48" s="7"/>
      <c r="C48" s="6">
        <v>0</v>
      </c>
      <c r="D48" s="7"/>
      <c r="E48" s="12">
        <f t="shared" si="0"/>
        <v>0</v>
      </c>
      <c r="F48" s="7"/>
      <c r="G48" s="6">
        <v>26042221989</v>
      </c>
      <c r="I48" s="12">
        <f t="shared" si="1"/>
        <v>1.904487143000785E-2</v>
      </c>
    </row>
    <row r="49" spans="1:9" ht="21" x14ac:dyDescent="0.55000000000000004">
      <c r="A49" s="8" t="s">
        <v>69</v>
      </c>
      <c r="B49" s="7"/>
      <c r="C49" s="6">
        <v>0</v>
      </c>
      <c r="D49" s="7"/>
      <c r="E49" s="12">
        <f t="shared" si="0"/>
        <v>0</v>
      </c>
      <c r="F49" s="7"/>
      <c r="G49" s="6">
        <v>51195631780</v>
      </c>
      <c r="I49" s="12">
        <f t="shared" si="1"/>
        <v>3.7439747861759305E-2</v>
      </c>
    </row>
    <row r="50" spans="1:9" ht="21" x14ac:dyDescent="0.55000000000000004">
      <c r="A50" s="8" t="s">
        <v>69</v>
      </c>
      <c r="B50" s="7"/>
      <c r="C50" s="6">
        <v>0</v>
      </c>
      <c r="D50" s="7"/>
      <c r="E50" s="12">
        <f t="shared" si="0"/>
        <v>0</v>
      </c>
      <c r="F50" s="7"/>
      <c r="G50" s="6">
        <v>29314530899</v>
      </c>
      <c r="I50" s="12">
        <f t="shared" si="1"/>
        <v>2.1437935374265096E-2</v>
      </c>
    </row>
    <row r="51" spans="1:9" ht="21" x14ac:dyDescent="0.55000000000000004">
      <c r="A51" s="8" t="s">
        <v>69</v>
      </c>
      <c r="B51" s="7"/>
      <c r="C51" s="6">
        <v>0</v>
      </c>
      <c r="D51" s="7"/>
      <c r="E51" s="12">
        <f t="shared" si="0"/>
        <v>0</v>
      </c>
      <c r="F51" s="7"/>
      <c r="G51" s="6">
        <v>74473832203</v>
      </c>
      <c r="I51" s="12">
        <f t="shared" si="1"/>
        <v>5.44632696781868E-2</v>
      </c>
    </row>
    <row r="52" spans="1:9" ht="21" x14ac:dyDescent="0.55000000000000004">
      <c r="A52" s="8" t="s">
        <v>69</v>
      </c>
      <c r="B52" s="7"/>
      <c r="C52" s="6">
        <v>309830136</v>
      </c>
      <c r="D52" s="7"/>
      <c r="E52" s="12">
        <f t="shared" si="0"/>
        <v>2.2486984416638547E-3</v>
      </c>
      <c r="F52" s="7"/>
      <c r="G52" s="6">
        <v>3730951602</v>
      </c>
      <c r="I52" s="12">
        <f t="shared" si="1"/>
        <v>2.7284727701685752E-3</v>
      </c>
    </row>
    <row r="53" spans="1:9" ht="21" x14ac:dyDescent="0.55000000000000004">
      <c r="A53" s="8" t="s">
        <v>69</v>
      </c>
      <c r="B53" s="7"/>
      <c r="C53" s="6">
        <v>0</v>
      </c>
      <c r="D53" s="7"/>
      <c r="E53" s="12">
        <f t="shared" si="0"/>
        <v>0</v>
      </c>
      <c r="F53" s="7"/>
      <c r="G53" s="6">
        <v>2476097883</v>
      </c>
      <c r="I53" s="12">
        <f t="shared" si="1"/>
        <v>1.8107888739205241E-3</v>
      </c>
    </row>
    <row r="54" spans="1:9" ht="21" x14ac:dyDescent="0.55000000000000004">
      <c r="A54" s="8" t="s">
        <v>69</v>
      </c>
      <c r="B54" s="7"/>
      <c r="C54" s="6">
        <v>0</v>
      </c>
      <c r="D54" s="7"/>
      <c r="E54" s="12">
        <f t="shared" si="0"/>
        <v>0</v>
      </c>
      <c r="F54" s="7"/>
      <c r="G54" s="6">
        <v>16586727734</v>
      </c>
      <c r="I54" s="12">
        <f t="shared" si="1"/>
        <v>1.2129997865466527E-2</v>
      </c>
    </row>
    <row r="55" spans="1:9" ht="21" x14ac:dyDescent="0.55000000000000004">
      <c r="A55" s="8" t="s">
        <v>68</v>
      </c>
      <c r="B55" s="7"/>
      <c r="C55" s="6">
        <v>1190565519</v>
      </c>
      <c r="D55" s="7"/>
      <c r="E55" s="12">
        <f t="shared" si="0"/>
        <v>8.640937456368087E-3</v>
      </c>
      <c r="F55" s="7"/>
      <c r="G55" s="6">
        <v>3384103905</v>
      </c>
      <c r="I55" s="12">
        <f t="shared" si="1"/>
        <v>2.4748204590121195E-3</v>
      </c>
    </row>
    <row r="56" spans="1:9" ht="21" x14ac:dyDescent="0.55000000000000004">
      <c r="A56" s="8" t="s">
        <v>68</v>
      </c>
      <c r="B56" s="7"/>
      <c r="C56" s="6">
        <v>156633790</v>
      </c>
      <c r="D56" s="7"/>
      <c r="E56" s="12">
        <f t="shared" si="0"/>
        <v>1.1368234350350719E-3</v>
      </c>
      <c r="F56" s="7"/>
      <c r="G56" s="6">
        <v>1824428822</v>
      </c>
      <c r="I56" s="12">
        <f t="shared" si="1"/>
        <v>1.3342184227930734E-3</v>
      </c>
    </row>
    <row r="57" spans="1:9" ht="21" x14ac:dyDescent="0.55000000000000004">
      <c r="A57" s="8" t="s">
        <v>69</v>
      </c>
      <c r="B57" s="7"/>
      <c r="C57" s="6">
        <v>0</v>
      </c>
      <c r="D57" s="7"/>
      <c r="E57" s="12">
        <f t="shared" si="0"/>
        <v>0</v>
      </c>
      <c r="F57" s="7"/>
      <c r="G57" s="6">
        <v>50885229845</v>
      </c>
      <c r="I57" s="12">
        <f t="shared" si="1"/>
        <v>3.7212748608538987E-2</v>
      </c>
    </row>
    <row r="58" spans="1:9" ht="21" x14ac:dyDescent="0.55000000000000004">
      <c r="A58" s="8" t="s">
        <v>69</v>
      </c>
      <c r="B58" s="7"/>
      <c r="C58" s="6">
        <v>0</v>
      </c>
      <c r="D58" s="7"/>
      <c r="E58" s="12">
        <f t="shared" si="0"/>
        <v>0</v>
      </c>
      <c r="F58" s="7"/>
      <c r="G58" s="6">
        <v>23336803679</v>
      </c>
      <c r="I58" s="12">
        <f t="shared" si="1"/>
        <v>1.7066378815203224E-2</v>
      </c>
    </row>
    <row r="59" spans="1:9" ht="21" x14ac:dyDescent="0.55000000000000004">
      <c r="A59" s="8" t="s">
        <v>69</v>
      </c>
      <c r="B59" s="7"/>
      <c r="C59" s="6">
        <v>0</v>
      </c>
      <c r="D59" s="7"/>
      <c r="E59" s="12">
        <f t="shared" si="0"/>
        <v>0</v>
      </c>
      <c r="F59" s="7"/>
      <c r="G59" s="6">
        <v>104928397372</v>
      </c>
      <c r="I59" s="12">
        <f t="shared" si="1"/>
        <v>7.6734920628147532E-2</v>
      </c>
    </row>
    <row r="60" spans="1:9" ht="21" x14ac:dyDescent="0.55000000000000004">
      <c r="A60" s="8" t="s">
        <v>69</v>
      </c>
      <c r="B60" s="7"/>
      <c r="C60" s="6">
        <v>0</v>
      </c>
      <c r="D60" s="7"/>
      <c r="E60" s="12">
        <f t="shared" si="0"/>
        <v>0</v>
      </c>
      <c r="F60" s="7"/>
      <c r="G60" s="6">
        <v>3208397219</v>
      </c>
      <c r="I60" s="12">
        <f t="shared" si="1"/>
        <v>2.3463248473213735E-3</v>
      </c>
    </row>
    <row r="61" spans="1:9" ht="21" x14ac:dyDescent="0.55000000000000004">
      <c r="A61" s="8" t="s">
        <v>68</v>
      </c>
      <c r="B61" s="7"/>
      <c r="C61" s="6">
        <v>269148363</v>
      </c>
      <c r="D61" s="7"/>
      <c r="E61" s="12">
        <f t="shared" si="0"/>
        <v>1.9534365257951459E-3</v>
      </c>
      <c r="F61" s="7"/>
      <c r="G61" s="6">
        <v>2968074283</v>
      </c>
      <c r="I61" s="12">
        <f t="shared" si="1"/>
        <v>2.1705748894362414E-3</v>
      </c>
    </row>
    <row r="62" spans="1:9" ht="21" x14ac:dyDescent="0.55000000000000004">
      <c r="A62" s="8" t="s">
        <v>68</v>
      </c>
      <c r="B62" s="7"/>
      <c r="C62" s="6">
        <v>165789101</v>
      </c>
      <c r="D62" s="7"/>
      <c r="E62" s="12">
        <f t="shared" si="0"/>
        <v>1.2032712436454258E-3</v>
      </c>
      <c r="F62" s="7"/>
      <c r="G62" s="6">
        <v>5528327909</v>
      </c>
      <c r="I62" s="12">
        <f t="shared" si="1"/>
        <v>4.0429074867075901E-3</v>
      </c>
    </row>
    <row r="63" spans="1:9" ht="21" x14ac:dyDescent="0.55000000000000004">
      <c r="A63" s="8" t="s">
        <v>70</v>
      </c>
      <c r="B63" s="7"/>
      <c r="C63" s="6">
        <v>638</v>
      </c>
      <c r="D63" s="7"/>
      <c r="E63" s="12">
        <f t="shared" si="0"/>
        <v>4.6305037473228217E-9</v>
      </c>
      <c r="F63" s="7"/>
      <c r="G63" s="6">
        <v>2963</v>
      </c>
      <c r="I63" s="12">
        <f t="shared" si="1"/>
        <v>2.1668640283824E-9</v>
      </c>
    </row>
    <row r="64" spans="1:9" ht="21" x14ac:dyDescent="0.55000000000000004">
      <c r="A64" s="8" t="s">
        <v>68</v>
      </c>
      <c r="B64" s="7"/>
      <c r="C64" s="6">
        <v>489704068</v>
      </c>
      <c r="D64" s="7"/>
      <c r="E64" s="12">
        <f t="shared" si="0"/>
        <v>3.5541951754752819E-3</v>
      </c>
      <c r="F64" s="7"/>
      <c r="G64" s="6">
        <v>4816905712</v>
      </c>
      <c r="I64" s="12">
        <f t="shared" si="1"/>
        <v>3.5226391209728361E-3</v>
      </c>
    </row>
    <row r="65" spans="1:9" ht="21" x14ac:dyDescent="0.55000000000000004">
      <c r="A65" s="8" t="s">
        <v>68</v>
      </c>
      <c r="B65" s="7"/>
      <c r="C65" s="6">
        <v>144083113</v>
      </c>
      <c r="D65" s="7"/>
      <c r="E65" s="12">
        <f t="shared" si="0"/>
        <v>1.0457325935304663E-3</v>
      </c>
      <c r="F65" s="7"/>
      <c r="G65" s="6">
        <v>1274082871</v>
      </c>
      <c r="I65" s="12">
        <f t="shared" si="1"/>
        <v>9.3174631871349094E-4</v>
      </c>
    </row>
    <row r="66" spans="1:9" ht="21" x14ac:dyDescent="0.55000000000000004">
      <c r="A66" s="8" t="s">
        <v>69</v>
      </c>
      <c r="B66" s="7"/>
      <c r="C66" s="6">
        <v>0</v>
      </c>
      <c r="D66" s="7"/>
      <c r="E66" s="12">
        <f t="shared" si="0"/>
        <v>0</v>
      </c>
      <c r="F66" s="7"/>
      <c r="G66" s="6">
        <v>32018375335</v>
      </c>
      <c r="I66" s="12">
        <f t="shared" si="1"/>
        <v>2.341527700325946E-2</v>
      </c>
    </row>
    <row r="67" spans="1:9" ht="21" x14ac:dyDescent="0.55000000000000004">
      <c r="A67" s="8" t="s">
        <v>69</v>
      </c>
      <c r="B67" s="7"/>
      <c r="C67" s="6">
        <v>0</v>
      </c>
      <c r="D67" s="7"/>
      <c r="E67" s="12">
        <f t="shared" si="0"/>
        <v>0</v>
      </c>
      <c r="F67" s="7"/>
      <c r="G67" s="6">
        <v>22292608213</v>
      </c>
      <c r="I67" s="12">
        <f t="shared" si="1"/>
        <v>1.6302750872619561E-2</v>
      </c>
    </row>
    <row r="68" spans="1:9" ht="21" x14ac:dyDescent="0.55000000000000004">
      <c r="A68" s="8" t="s">
        <v>69</v>
      </c>
      <c r="B68" s="7"/>
      <c r="C68" s="6">
        <v>0</v>
      </c>
      <c r="D68" s="7"/>
      <c r="E68" s="12">
        <f t="shared" si="0"/>
        <v>0</v>
      </c>
      <c r="F68" s="7"/>
      <c r="G68" s="6">
        <v>7787468488</v>
      </c>
      <c r="I68" s="12">
        <f t="shared" si="1"/>
        <v>5.6950338639246293E-3</v>
      </c>
    </row>
    <row r="69" spans="1:9" ht="21" x14ac:dyDescent="0.55000000000000004">
      <c r="A69" s="8" t="s">
        <v>69</v>
      </c>
      <c r="B69" s="7"/>
      <c r="C69" s="6">
        <v>0</v>
      </c>
      <c r="D69" s="7"/>
      <c r="E69" s="12">
        <f t="shared" si="0"/>
        <v>0</v>
      </c>
      <c r="F69" s="7"/>
      <c r="G69" s="6">
        <v>37429706831</v>
      </c>
      <c r="I69" s="12">
        <f t="shared" si="1"/>
        <v>2.7372624139383361E-2</v>
      </c>
    </row>
    <row r="70" spans="1:9" ht="21" x14ac:dyDescent="0.55000000000000004">
      <c r="A70" s="8" t="s">
        <v>69</v>
      </c>
      <c r="B70" s="7"/>
      <c r="C70" s="6">
        <v>0</v>
      </c>
      <c r="D70" s="7"/>
      <c r="E70" s="12">
        <f t="shared" si="0"/>
        <v>0</v>
      </c>
      <c r="F70" s="7"/>
      <c r="G70" s="6">
        <v>6923424645</v>
      </c>
      <c r="I70" s="12">
        <f t="shared" si="1"/>
        <v>5.063152148655649E-3</v>
      </c>
    </row>
    <row r="71" spans="1:9" ht="21" x14ac:dyDescent="0.55000000000000004">
      <c r="A71" s="8" t="s">
        <v>69</v>
      </c>
      <c r="B71" s="7"/>
      <c r="C71" s="6">
        <v>0</v>
      </c>
      <c r="D71" s="7"/>
      <c r="E71" s="12">
        <f t="shared" si="0"/>
        <v>0</v>
      </c>
      <c r="F71" s="7"/>
      <c r="G71" s="6">
        <v>7019547949</v>
      </c>
      <c r="I71" s="12">
        <f t="shared" si="1"/>
        <v>5.1334478387423405E-3</v>
      </c>
    </row>
    <row r="72" spans="1:9" ht="21" x14ac:dyDescent="0.55000000000000004">
      <c r="A72" s="8" t="s">
        <v>69</v>
      </c>
      <c r="B72" s="7"/>
      <c r="C72" s="6">
        <v>0</v>
      </c>
      <c r="D72" s="7"/>
      <c r="E72" s="12">
        <f t="shared" si="0"/>
        <v>0</v>
      </c>
      <c r="F72" s="7"/>
      <c r="G72" s="6">
        <v>4257227388</v>
      </c>
      <c r="I72" s="12">
        <f t="shared" si="1"/>
        <v>3.1133421828219922E-3</v>
      </c>
    </row>
    <row r="73" spans="1:9" ht="21" x14ac:dyDescent="0.55000000000000004">
      <c r="A73" s="8" t="s">
        <v>69</v>
      </c>
      <c r="B73" s="7"/>
      <c r="C73" s="6">
        <v>0</v>
      </c>
      <c r="D73" s="7"/>
      <c r="E73" s="12">
        <f t="shared" ref="E73:E116" si="2">C73/$C$117</f>
        <v>0</v>
      </c>
      <c r="F73" s="7"/>
      <c r="G73" s="6">
        <v>1885615062</v>
      </c>
      <c r="I73" s="12">
        <f t="shared" ref="I73:I116" si="3">G73/$G$117</f>
        <v>1.3789643770583358E-3</v>
      </c>
    </row>
    <row r="74" spans="1:9" ht="21" x14ac:dyDescent="0.55000000000000004">
      <c r="A74" s="8" t="s">
        <v>69</v>
      </c>
      <c r="B74" s="7"/>
      <c r="C74" s="6">
        <v>0</v>
      </c>
      <c r="D74" s="7"/>
      <c r="E74" s="12">
        <f t="shared" si="2"/>
        <v>0</v>
      </c>
      <c r="F74" s="7"/>
      <c r="G74" s="6">
        <v>6396701365</v>
      </c>
      <c r="I74" s="12">
        <f t="shared" si="3"/>
        <v>4.6779554802980411E-3</v>
      </c>
    </row>
    <row r="75" spans="1:9" ht="21" x14ac:dyDescent="0.55000000000000004">
      <c r="A75" s="8" t="s">
        <v>69</v>
      </c>
      <c r="B75" s="7"/>
      <c r="C75" s="6">
        <v>0</v>
      </c>
      <c r="D75" s="7"/>
      <c r="E75" s="12">
        <f t="shared" si="2"/>
        <v>0</v>
      </c>
      <c r="F75" s="7"/>
      <c r="G75" s="6">
        <v>10347126020</v>
      </c>
      <c r="I75" s="12">
        <f t="shared" si="3"/>
        <v>7.5669305332020081E-3</v>
      </c>
    </row>
    <row r="76" spans="1:9" ht="21" x14ac:dyDescent="0.55000000000000004">
      <c r="A76" s="8" t="s">
        <v>69</v>
      </c>
      <c r="B76" s="7"/>
      <c r="C76" s="6">
        <v>0</v>
      </c>
      <c r="D76" s="7"/>
      <c r="E76" s="12">
        <f t="shared" si="2"/>
        <v>0</v>
      </c>
      <c r="F76" s="7"/>
      <c r="G76" s="6">
        <v>2142189026</v>
      </c>
      <c r="I76" s="12">
        <f t="shared" si="3"/>
        <v>1.5665988330863753E-3</v>
      </c>
    </row>
    <row r="77" spans="1:9" ht="21" x14ac:dyDescent="0.55000000000000004">
      <c r="A77" s="8" t="s">
        <v>69</v>
      </c>
      <c r="B77" s="7"/>
      <c r="C77" s="6">
        <v>0</v>
      </c>
      <c r="D77" s="7"/>
      <c r="E77" s="12">
        <f t="shared" si="2"/>
        <v>0</v>
      </c>
      <c r="F77" s="7"/>
      <c r="G77" s="6">
        <v>12376506842</v>
      </c>
      <c r="I77" s="12">
        <f t="shared" si="3"/>
        <v>9.0510318842249252E-3</v>
      </c>
    </row>
    <row r="78" spans="1:9" ht="21" x14ac:dyDescent="0.55000000000000004">
      <c r="A78" s="8" t="s">
        <v>68</v>
      </c>
      <c r="B78" s="7"/>
      <c r="C78" s="6">
        <v>395287025</v>
      </c>
      <c r="D78" s="7"/>
      <c r="E78" s="12">
        <f t="shared" si="2"/>
        <v>2.8689311136843101E-3</v>
      </c>
      <c r="F78" s="7"/>
      <c r="G78" s="6">
        <v>4139156097</v>
      </c>
      <c r="I78" s="12">
        <f t="shared" si="3"/>
        <v>3.0269957659294607E-3</v>
      </c>
    </row>
    <row r="79" spans="1:9" ht="21" x14ac:dyDescent="0.55000000000000004">
      <c r="A79" s="8" t="s">
        <v>71</v>
      </c>
      <c r="B79" s="7"/>
      <c r="C79" s="6">
        <v>22940</v>
      </c>
      <c r="D79" s="7"/>
      <c r="E79" s="12">
        <f t="shared" si="2"/>
        <v>1.6649491530342559E-7</v>
      </c>
      <c r="F79" s="7"/>
      <c r="G79" s="6">
        <v>95887</v>
      </c>
      <c r="I79" s="12">
        <f t="shared" si="3"/>
        <v>7.0122879206717249E-8</v>
      </c>
    </row>
    <row r="80" spans="1:9" ht="21" x14ac:dyDescent="0.55000000000000004">
      <c r="A80" s="8" t="s">
        <v>68</v>
      </c>
      <c r="B80" s="7"/>
      <c r="C80" s="6">
        <v>226321473</v>
      </c>
      <c r="D80" s="7"/>
      <c r="E80" s="12">
        <f t="shared" si="2"/>
        <v>1.6426056878152363E-3</v>
      </c>
      <c r="F80" s="7"/>
      <c r="G80" s="6">
        <v>1960465997</v>
      </c>
      <c r="I80" s="12">
        <f t="shared" si="3"/>
        <v>1.4337034248282613E-3</v>
      </c>
    </row>
    <row r="81" spans="1:9" ht="21" x14ac:dyDescent="0.55000000000000004">
      <c r="A81" s="8" t="s">
        <v>72</v>
      </c>
      <c r="B81" s="7"/>
      <c r="C81" s="6">
        <v>0</v>
      </c>
      <c r="D81" s="7"/>
      <c r="E81" s="12">
        <f t="shared" si="2"/>
        <v>0</v>
      </c>
      <c r="F81" s="7"/>
      <c r="G81" s="6">
        <v>17535999997</v>
      </c>
      <c r="I81" s="12">
        <f t="shared" si="3"/>
        <v>1.2824207760787437E-2</v>
      </c>
    </row>
    <row r="82" spans="1:9" ht="21" x14ac:dyDescent="0.55000000000000004">
      <c r="A82" s="8" t="s">
        <v>72</v>
      </c>
      <c r="B82" s="7"/>
      <c r="C82" s="6">
        <v>0</v>
      </c>
      <c r="D82" s="7"/>
      <c r="E82" s="12">
        <f t="shared" si="2"/>
        <v>0</v>
      </c>
      <c r="F82" s="7"/>
      <c r="G82" s="6">
        <v>7359999997</v>
      </c>
      <c r="I82" s="12">
        <f t="shared" si="3"/>
        <v>5.3824229640208818E-3</v>
      </c>
    </row>
    <row r="83" spans="1:9" ht="21" x14ac:dyDescent="0.55000000000000004">
      <c r="A83" s="8" t="s">
        <v>72</v>
      </c>
      <c r="B83" s="7"/>
      <c r="C83" s="6">
        <v>0</v>
      </c>
      <c r="D83" s="7"/>
      <c r="E83" s="12">
        <f t="shared" si="2"/>
        <v>0</v>
      </c>
      <c r="F83" s="7"/>
      <c r="G83" s="6">
        <v>5439999998</v>
      </c>
      <c r="I83" s="12">
        <f t="shared" si="3"/>
        <v>3.9783126257396315E-3</v>
      </c>
    </row>
    <row r="84" spans="1:9" ht="21" x14ac:dyDescent="0.55000000000000004">
      <c r="A84" s="8" t="s">
        <v>72</v>
      </c>
      <c r="B84" s="7"/>
      <c r="C84" s="6">
        <v>0</v>
      </c>
      <c r="D84" s="7"/>
      <c r="E84" s="12">
        <f t="shared" si="2"/>
        <v>0</v>
      </c>
      <c r="F84" s="7"/>
      <c r="G84" s="6">
        <v>3838534247</v>
      </c>
      <c r="I84" s="12">
        <f t="shared" si="3"/>
        <v>2.8071487619096263E-3</v>
      </c>
    </row>
    <row r="85" spans="1:9" ht="21" x14ac:dyDescent="0.55000000000000004">
      <c r="A85" s="8" t="s">
        <v>72</v>
      </c>
      <c r="B85" s="7"/>
      <c r="C85" s="6">
        <v>0</v>
      </c>
      <c r="D85" s="7"/>
      <c r="E85" s="12">
        <f t="shared" si="2"/>
        <v>0</v>
      </c>
      <c r="F85" s="7"/>
      <c r="G85" s="6">
        <v>2303999997</v>
      </c>
      <c r="I85" s="12">
        <f t="shared" si="3"/>
        <v>1.6849324046211466E-3</v>
      </c>
    </row>
    <row r="86" spans="1:9" ht="21" x14ac:dyDescent="0.55000000000000004">
      <c r="A86" s="8" t="s">
        <v>72</v>
      </c>
      <c r="B86" s="7"/>
      <c r="C86" s="6">
        <v>0</v>
      </c>
      <c r="D86" s="7"/>
      <c r="E86" s="12">
        <f t="shared" si="2"/>
        <v>0</v>
      </c>
      <c r="F86" s="7"/>
      <c r="G86" s="6">
        <v>1919999997</v>
      </c>
      <c r="I86" s="12">
        <f t="shared" si="3"/>
        <v>1.4041103368186351E-3</v>
      </c>
    </row>
    <row r="87" spans="1:9" ht="21" x14ac:dyDescent="0.55000000000000004">
      <c r="A87" s="8" t="s">
        <v>72</v>
      </c>
      <c r="B87" s="7"/>
      <c r="C87" s="6">
        <v>0</v>
      </c>
      <c r="D87" s="7"/>
      <c r="E87" s="12">
        <f t="shared" si="2"/>
        <v>0</v>
      </c>
      <c r="F87" s="7"/>
      <c r="G87" s="6">
        <v>1599999998</v>
      </c>
      <c r="I87" s="12">
        <f t="shared" si="3"/>
        <v>1.1700919477145163E-3</v>
      </c>
    </row>
    <row r="88" spans="1:9" ht="21" x14ac:dyDescent="0.55000000000000004">
      <c r="A88" s="8" t="s">
        <v>72</v>
      </c>
      <c r="B88" s="7"/>
      <c r="C88" s="6">
        <v>0</v>
      </c>
      <c r="D88" s="7"/>
      <c r="E88" s="12">
        <f t="shared" si="2"/>
        <v>0</v>
      </c>
      <c r="F88" s="7"/>
      <c r="G88" s="6">
        <v>1471999997</v>
      </c>
      <c r="I88" s="12">
        <f t="shared" si="3"/>
        <v>1.0764845910490384E-3</v>
      </c>
    </row>
    <row r="89" spans="1:9" ht="21" x14ac:dyDescent="0.55000000000000004">
      <c r="A89" s="8" t="s">
        <v>72</v>
      </c>
      <c r="B89" s="7"/>
      <c r="C89" s="6">
        <v>0</v>
      </c>
      <c r="D89" s="7"/>
      <c r="E89" s="12">
        <f t="shared" si="2"/>
        <v>0</v>
      </c>
      <c r="F89" s="7"/>
      <c r="G89" s="6">
        <v>1471999997</v>
      </c>
      <c r="I89" s="12">
        <f t="shared" si="3"/>
        <v>1.0764845910490384E-3</v>
      </c>
    </row>
    <row r="90" spans="1:9" ht="21" x14ac:dyDescent="0.55000000000000004">
      <c r="A90" s="8" t="s">
        <v>72</v>
      </c>
      <c r="B90" s="7"/>
      <c r="C90" s="6">
        <v>0</v>
      </c>
      <c r="D90" s="7"/>
      <c r="E90" s="12">
        <f t="shared" si="2"/>
        <v>0</v>
      </c>
      <c r="F90" s="7"/>
      <c r="G90" s="6">
        <v>1023999996</v>
      </c>
      <c r="I90" s="12">
        <f t="shared" si="3"/>
        <v>7.4885884454813415E-4</v>
      </c>
    </row>
    <row r="91" spans="1:9" ht="21" x14ac:dyDescent="0.55000000000000004">
      <c r="A91" s="8" t="s">
        <v>72</v>
      </c>
      <c r="B91" s="7"/>
      <c r="C91" s="6">
        <v>0</v>
      </c>
      <c r="D91" s="7"/>
      <c r="E91" s="12">
        <f t="shared" si="2"/>
        <v>0</v>
      </c>
      <c r="F91" s="7"/>
      <c r="G91" s="6">
        <v>1023999996</v>
      </c>
      <c r="I91" s="12">
        <f t="shared" si="3"/>
        <v>7.4885884454813415E-4</v>
      </c>
    </row>
    <row r="92" spans="1:9" ht="21" x14ac:dyDescent="0.55000000000000004">
      <c r="A92" s="8" t="s">
        <v>72</v>
      </c>
      <c r="B92" s="7"/>
      <c r="C92" s="6">
        <v>0</v>
      </c>
      <c r="D92" s="7"/>
      <c r="E92" s="12">
        <f t="shared" si="2"/>
        <v>0</v>
      </c>
      <c r="F92" s="7"/>
      <c r="G92" s="6">
        <v>895999997</v>
      </c>
      <c r="I92" s="12">
        <f t="shared" si="3"/>
        <v>6.5525148934527115E-4</v>
      </c>
    </row>
    <row r="93" spans="1:9" ht="21" x14ac:dyDescent="0.55000000000000004">
      <c r="A93" s="8" t="s">
        <v>72</v>
      </c>
      <c r="B93" s="7"/>
      <c r="C93" s="6">
        <v>0</v>
      </c>
      <c r="D93" s="7"/>
      <c r="E93" s="12">
        <f t="shared" si="2"/>
        <v>0</v>
      </c>
      <c r="F93" s="7"/>
      <c r="G93" s="6">
        <v>895999997</v>
      </c>
      <c r="I93" s="12">
        <f t="shared" si="3"/>
        <v>6.5525148934527115E-4</v>
      </c>
    </row>
    <row r="94" spans="1:9" ht="21" x14ac:dyDescent="0.55000000000000004">
      <c r="A94" s="8" t="s">
        <v>72</v>
      </c>
      <c r="B94" s="7"/>
      <c r="C94" s="6">
        <v>0</v>
      </c>
      <c r="D94" s="7"/>
      <c r="E94" s="12">
        <f t="shared" si="2"/>
        <v>0</v>
      </c>
      <c r="F94" s="7"/>
      <c r="G94" s="6">
        <v>703999996</v>
      </c>
      <c r="I94" s="12">
        <f t="shared" si="3"/>
        <v>5.1484045471270794E-4</v>
      </c>
    </row>
    <row r="95" spans="1:9" ht="21" x14ac:dyDescent="0.55000000000000004">
      <c r="A95" s="8" t="s">
        <v>68</v>
      </c>
      <c r="B95" s="7"/>
      <c r="C95" s="6">
        <v>309417785</v>
      </c>
      <c r="D95" s="7"/>
      <c r="E95" s="12">
        <f t="shared" si="2"/>
        <v>2.245705662900983E-3</v>
      </c>
      <c r="F95" s="7"/>
      <c r="G95" s="6">
        <v>9843158521</v>
      </c>
      <c r="I95" s="12">
        <f t="shared" si="3"/>
        <v>7.1983753374352368E-3</v>
      </c>
    </row>
    <row r="96" spans="1:9" ht="21" x14ac:dyDescent="0.55000000000000004">
      <c r="A96" s="8" t="s">
        <v>68</v>
      </c>
      <c r="B96" s="7"/>
      <c r="C96" s="6">
        <v>198637</v>
      </c>
      <c r="D96" s="7"/>
      <c r="E96" s="12">
        <f t="shared" si="2"/>
        <v>1.4416761330046445E-6</v>
      </c>
      <c r="F96" s="7"/>
      <c r="G96" s="6">
        <v>7430556</v>
      </c>
      <c r="I96" s="12">
        <f t="shared" si="3"/>
        <v>5.4340210959436421E-6</v>
      </c>
    </row>
    <row r="97" spans="1:9" ht="21" x14ac:dyDescent="0.55000000000000004">
      <c r="A97" s="8" t="s">
        <v>72</v>
      </c>
      <c r="B97" s="7"/>
      <c r="C97" s="6">
        <v>141</v>
      </c>
      <c r="D97" s="7"/>
      <c r="E97" s="12">
        <f t="shared" si="2"/>
        <v>1.0233558438440718E-9</v>
      </c>
      <c r="F97" s="7"/>
      <c r="G97" s="6">
        <v>464</v>
      </c>
      <c r="I97" s="12">
        <f t="shared" si="3"/>
        <v>3.3932666526136807E-10</v>
      </c>
    </row>
    <row r="98" spans="1:9" ht="21" x14ac:dyDescent="0.55000000000000004">
      <c r="A98" s="8" t="s">
        <v>73</v>
      </c>
      <c r="B98" s="7"/>
      <c r="C98" s="6">
        <v>21320</v>
      </c>
      <c r="D98" s="7"/>
      <c r="E98" s="12">
        <f t="shared" si="2"/>
        <v>1.5473720986351497E-7</v>
      </c>
      <c r="F98" s="7"/>
      <c r="G98" s="6">
        <v>61045</v>
      </c>
      <c r="I98" s="12">
        <f t="shared" si="3"/>
        <v>4.4642664398448736E-8</v>
      </c>
    </row>
    <row r="99" spans="1:9" ht="21" x14ac:dyDescent="0.55000000000000004">
      <c r="A99" s="8" t="s">
        <v>72</v>
      </c>
      <c r="B99" s="7"/>
      <c r="C99" s="6">
        <v>2932600889</v>
      </c>
      <c r="D99" s="7"/>
      <c r="E99" s="12">
        <f t="shared" si="2"/>
        <v>2.128435643560617E-2</v>
      </c>
      <c r="F99" s="7"/>
      <c r="G99" s="6">
        <v>5967165749</v>
      </c>
      <c r="I99" s="12">
        <f t="shared" si="3"/>
        <v>4.363832876444017E-3</v>
      </c>
    </row>
    <row r="100" spans="1:9" ht="21" x14ac:dyDescent="0.55000000000000004">
      <c r="A100" s="8" t="s">
        <v>72</v>
      </c>
      <c r="B100" s="7"/>
      <c r="C100" s="6">
        <v>4540281301</v>
      </c>
      <c r="D100" s="7"/>
      <c r="E100" s="12">
        <f t="shared" si="2"/>
        <v>3.295264824166181E-2</v>
      </c>
      <c r="F100" s="7"/>
      <c r="G100" s="6">
        <v>9238424230</v>
      </c>
      <c r="I100" s="12">
        <f t="shared" si="3"/>
        <v>6.7561286341287115E-3</v>
      </c>
    </row>
    <row r="101" spans="1:9" ht="21" x14ac:dyDescent="0.55000000000000004">
      <c r="A101" s="8" t="s">
        <v>72</v>
      </c>
      <c r="B101" s="7"/>
      <c r="C101" s="6">
        <v>9762015411</v>
      </c>
      <c r="D101" s="7"/>
      <c r="E101" s="12">
        <f t="shared" si="2"/>
        <v>7.0851173890374028E-2</v>
      </c>
      <c r="F101" s="7"/>
      <c r="G101" s="6">
        <v>19863447605</v>
      </c>
      <c r="I101" s="12">
        <f t="shared" si="3"/>
        <v>1.4526287578445169E-2</v>
      </c>
    </row>
    <row r="102" spans="1:9" ht="21" x14ac:dyDescent="0.55000000000000004">
      <c r="A102" s="8" t="s">
        <v>72</v>
      </c>
      <c r="B102" s="7"/>
      <c r="C102" s="6">
        <v>7333081506</v>
      </c>
      <c r="D102" s="7"/>
      <c r="E102" s="12">
        <f t="shared" si="2"/>
        <v>5.3222353280496362E-2</v>
      </c>
      <c r="F102" s="7"/>
      <c r="G102" s="6">
        <v>14921127884</v>
      </c>
      <c r="I102" s="12">
        <f t="shared" si="3"/>
        <v>1.0911932256069254E-2</v>
      </c>
    </row>
    <row r="103" spans="1:9" ht="21" x14ac:dyDescent="0.55000000000000004">
      <c r="A103" s="8" t="s">
        <v>72</v>
      </c>
      <c r="B103" s="7"/>
      <c r="C103" s="6">
        <v>4783051095</v>
      </c>
      <c r="D103" s="7"/>
      <c r="E103" s="12">
        <f t="shared" si="2"/>
        <v>3.4714633258674021E-2</v>
      </c>
      <c r="F103" s="7"/>
      <c r="G103" s="6">
        <v>9732404711</v>
      </c>
      <c r="I103" s="12">
        <f t="shared" si="3"/>
        <v>7.1173802490466787E-3</v>
      </c>
    </row>
    <row r="104" spans="1:9" ht="21" x14ac:dyDescent="0.55000000000000004">
      <c r="A104" s="8" t="s">
        <v>72</v>
      </c>
      <c r="B104" s="7"/>
      <c r="C104" s="6">
        <v>2851961437</v>
      </c>
      <c r="D104" s="7"/>
      <c r="E104" s="12">
        <f t="shared" si="2"/>
        <v>2.069908796433962E-2</v>
      </c>
      <c r="F104" s="7"/>
      <c r="G104" s="6">
        <v>5803083088</v>
      </c>
      <c r="I104" s="12">
        <f t="shared" si="3"/>
        <v>4.2438380010467285E-3</v>
      </c>
    </row>
    <row r="105" spans="1:9" ht="21" x14ac:dyDescent="0.55000000000000004">
      <c r="A105" s="8" t="s">
        <v>72</v>
      </c>
      <c r="B105" s="7"/>
      <c r="C105" s="6">
        <v>3384961848</v>
      </c>
      <c r="D105" s="7"/>
      <c r="E105" s="12">
        <f t="shared" si="2"/>
        <v>2.4567521193900915E-2</v>
      </c>
      <c r="F105" s="7"/>
      <c r="G105" s="6">
        <v>6887615876</v>
      </c>
      <c r="I105" s="12">
        <f t="shared" si="3"/>
        <v>5.0369649284576212E-3</v>
      </c>
    </row>
    <row r="106" spans="1:9" ht="21" x14ac:dyDescent="0.55000000000000004">
      <c r="A106" s="8" t="s">
        <v>72</v>
      </c>
      <c r="B106" s="7"/>
      <c r="C106" s="6">
        <v>9541575275</v>
      </c>
      <c r="D106" s="7"/>
      <c r="E106" s="12">
        <f t="shared" si="2"/>
        <v>6.9251254022335867E-2</v>
      </c>
      <c r="F106" s="7"/>
      <c r="G106" s="6">
        <v>19414902817</v>
      </c>
      <c r="I106" s="12">
        <f t="shared" si="3"/>
        <v>1.4198263425142566E-2</v>
      </c>
    </row>
    <row r="107" spans="1:9" ht="21" x14ac:dyDescent="0.55000000000000004">
      <c r="A107" s="8" t="s">
        <v>72</v>
      </c>
      <c r="B107" s="7"/>
      <c r="C107" s="6">
        <v>1980692808</v>
      </c>
      <c r="D107" s="7"/>
      <c r="E107" s="12">
        <f t="shared" si="2"/>
        <v>1.437555716260088E-2</v>
      </c>
      <c r="F107" s="7"/>
      <c r="G107" s="6">
        <v>4030252559</v>
      </c>
      <c r="I107" s="12">
        <f t="shared" si="3"/>
        <v>2.9473537952727697E-3</v>
      </c>
    </row>
    <row r="108" spans="1:9" ht="21" x14ac:dyDescent="0.55000000000000004">
      <c r="A108" s="8" t="s">
        <v>72</v>
      </c>
      <c r="B108" s="7"/>
      <c r="C108" s="6">
        <v>2431488218</v>
      </c>
      <c r="D108" s="7"/>
      <c r="E108" s="12">
        <f t="shared" si="2"/>
        <v>1.7647359412257507E-2</v>
      </c>
      <c r="F108" s="7"/>
      <c r="G108" s="6">
        <v>4947517151</v>
      </c>
      <c r="I108" s="12">
        <f t="shared" si="3"/>
        <v>3.6181562417505484E-3</v>
      </c>
    </row>
    <row r="109" spans="1:9" ht="21" x14ac:dyDescent="0.55000000000000004">
      <c r="A109" s="8" t="s">
        <v>72</v>
      </c>
      <c r="B109" s="7"/>
      <c r="C109" s="6">
        <v>11418804587</v>
      </c>
      <c r="D109" s="7"/>
      <c r="E109" s="12">
        <f t="shared" si="2"/>
        <v>8.2875889388793922E-2</v>
      </c>
      <c r="F109" s="7"/>
      <c r="G109" s="6">
        <v>23234631103</v>
      </c>
      <c r="I109" s="12">
        <f t="shared" si="3"/>
        <v>1.6991659247325545E-2</v>
      </c>
    </row>
    <row r="110" spans="1:9" ht="21" x14ac:dyDescent="0.55000000000000004">
      <c r="A110" s="8" t="s">
        <v>72</v>
      </c>
      <c r="B110" s="7"/>
      <c r="C110" s="6">
        <v>6369775137</v>
      </c>
      <c r="D110" s="7"/>
      <c r="E110" s="12">
        <f t="shared" si="2"/>
        <v>4.6230827024266834E-2</v>
      </c>
      <c r="F110" s="7"/>
      <c r="G110" s="6">
        <v>12961021800</v>
      </c>
      <c r="I110" s="12">
        <f t="shared" si="3"/>
        <v>9.4784920383058063E-3</v>
      </c>
    </row>
    <row r="111" spans="1:9" ht="21" x14ac:dyDescent="0.55000000000000004">
      <c r="A111" s="8" t="s">
        <v>72</v>
      </c>
      <c r="B111" s="7"/>
      <c r="C111" s="6">
        <v>6747923628</v>
      </c>
      <c r="D111" s="7"/>
      <c r="E111" s="12">
        <f t="shared" si="2"/>
        <v>4.8975369351257382E-2</v>
      </c>
      <c r="F111" s="7"/>
      <c r="G111" s="6">
        <v>13730466693</v>
      </c>
      <c r="I111" s="12">
        <f t="shared" si="3"/>
        <v>1.0041192834952532E-2</v>
      </c>
    </row>
    <row r="112" spans="1:9" ht="21" x14ac:dyDescent="0.55000000000000004">
      <c r="A112" s="8" t="s">
        <v>72</v>
      </c>
      <c r="B112" s="7"/>
      <c r="C112" s="6">
        <v>23290025069</v>
      </c>
      <c r="D112" s="7"/>
      <c r="E112" s="12">
        <f t="shared" si="2"/>
        <v>0.16903534225273817</v>
      </c>
      <c r="F112" s="7"/>
      <c r="G112" s="6">
        <v>47389824079</v>
      </c>
      <c r="I112" s="12">
        <f t="shared" si="3"/>
        <v>3.4656532267349036E-2</v>
      </c>
    </row>
    <row r="113" spans="1:9" ht="21" x14ac:dyDescent="0.55000000000000004">
      <c r="A113" s="8" t="s">
        <v>72</v>
      </c>
      <c r="B113" s="7"/>
      <c r="C113" s="6">
        <v>4548630890</v>
      </c>
      <c r="D113" s="7"/>
      <c r="E113" s="12">
        <f t="shared" si="2"/>
        <v>3.3013248246603982E-2</v>
      </c>
      <c r="F113" s="7"/>
      <c r="G113" s="6">
        <v>9255413710</v>
      </c>
      <c r="I113" s="12">
        <f t="shared" si="3"/>
        <v>6.768553167734153E-3</v>
      </c>
    </row>
    <row r="114" spans="1:9" ht="21" x14ac:dyDescent="0.55000000000000004">
      <c r="A114" s="8" t="s">
        <v>72</v>
      </c>
      <c r="B114" s="7"/>
      <c r="C114" s="6">
        <v>6114178834</v>
      </c>
      <c r="D114" s="7"/>
      <c r="E114" s="12">
        <f t="shared" si="2"/>
        <v>4.4375749220437112E-2</v>
      </c>
      <c r="F114" s="7"/>
      <c r="G114" s="6">
        <v>12440942350</v>
      </c>
      <c r="I114" s="12">
        <f t="shared" si="3"/>
        <v>9.0981540524448876E-3</v>
      </c>
    </row>
    <row r="115" spans="1:9" ht="21" x14ac:dyDescent="0.55000000000000004">
      <c r="A115" s="8" t="s">
        <v>72</v>
      </c>
      <c r="B115" s="7"/>
      <c r="C115" s="6">
        <v>6866438356</v>
      </c>
      <c r="D115" s="7"/>
      <c r="E115" s="12">
        <f t="shared" si="2"/>
        <v>4.9835530624167949E-2</v>
      </c>
      <c r="F115" s="7"/>
      <c r="G115" s="6">
        <v>13971616797</v>
      </c>
      <c r="I115" s="12">
        <f t="shared" si="3"/>
        <v>1.0217547706973548E-2</v>
      </c>
    </row>
    <row r="116" spans="1:9" ht="21.75" thickBot="1" x14ac:dyDescent="0.6">
      <c r="A116" s="8" t="s">
        <v>68</v>
      </c>
      <c r="B116" s="7"/>
      <c r="C116" s="6">
        <v>489285400</v>
      </c>
      <c r="D116" s="7"/>
      <c r="E116" s="12">
        <f t="shared" si="2"/>
        <v>3.5511565489190372E-3</v>
      </c>
      <c r="F116" s="7"/>
      <c r="G116" s="6">
        <v>489285400</v>
      </c>
      <c r="I116" s="12">
        <f t="shared" si="3"/>
        <v>3.5781806711869524E-4</v>
      </c>
    </row>
    <row r="117" spans="1:9" s="9" customFormat="1" ht="24.75" thickBot="1" x14ac:dyDescent="0.3">
      <c r="A117" s="9" t="s">
        <v>40</v>
      </c>
      <c r="C117" s="10">
        <f>SUM(C8:C116)</f>
        <v>137781985463</v>
      </c>
      <c r="E117" s="51">
        <f>SUM(E8:E116)</f>
        <v>0.99999999999999978</v>
      </c>
      <c r="G117" s="10">
        <f>SUM(G8:G116)</f>
        <v>1367413903775</v>
      </c>
      <c r="I117" s="51">
        <f>SUM(I8:I116)</f>
        <v>1</v>
      </c>
    </row>
    <row r="118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واحد های صندوق</vt:lpstr>
      <vt:lpstr>اوراق مشارکت</vt:lpstr>
      <vt:lpstr>سپرده</vt:lpstr>
      <vt:lpstr> درآمدها</vt:lpstr>
      <vt:lpstr>سرمایه‌گذاری در سهام</vt:lpstr>
      <vt:lpstr>سرمایه گذاری در صندوق</vt:lpstr>
      <vt:lpstr>سرمایه‌گذاری در اوراق بهادار</vt:lpstr>
      <vt:lpstr>درآمد سپرده بانکی</vt:lpstr>
      <vt:lpstr>سایر درآمدها</vt:lpstr>
      <vt:lpstr>مبالغ تخصیص یافته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Gholami, Mohamad Hossein</cp:lastModifiedBy>
  <dcterms:created xsi:type="dcterms:W3CDTF">2026-05-25T12:34:20Z</dcterms:created>
  <dcterms:modified xsi:type="dcterms:W3CDTF">2026-05-25T12:34:32Z</dcterms:modified>
</cp:coreProperties>
</file>